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codeName="ThisWorkbook" autoCompressPictures="0"/>
  <bookViews>
    <workbookView xWindow="7245" yWindow="0" windowWidth="30495" windowHeight="16440" tabRatio="500"/>
  </bookViews>
  <sheets>
    <sheet name="Unité U21" sheetId="1" r:id="rId1"/>
  </sheets>
  <definedNames>
    <definedName name="OLE_LINK5" localSheetId="0">'Unité U21'!#REF!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3" i="1" l="1"/>
  <c r="M17" i="1"/>
  <c r="M23" i="1"/>
  <c r="M19" i="1"/>
  <c r="M20" i="1"/>
  <c r="M21" i="1"/>
  <c r="P21" i="1" s="1"/>
  <c r="M22" i="1"/>
  <c r="M25" i="1"/>
  <c r="M15" i="1"/>
  <c r="M16" i="1"/>
  <c r="M29" i="1"/>
  <c r="M32" i="1"/>
  <c r="M35" i="1"/>
  <c r="M36" i="1"/>
  <c r="M30" i="1"/>
  <c r="P15" i="1"/>
  <c r="P22" i="1"/>
  <c r="P27" i="1"/>
  <c r="P32" i="1"/>
  <c r="P36" i="1"/>
  <c r="O17" i="1"/>
  <c r="O19" i="1"/>
  <c r="O20" i="1"/>
  <c r="O21" i="1"/>
  <c r="O22" i="1"/>
  <c r="J22" i="1" s="1"/>
  <c r="O25" i="1"/>
  <c r="O23" i="1"/>
  <c r="O15" i="1"/>
  <c r="O16" i="1"/>
  <c r="O11" i="1"/>
  <c r="O10" i="1"/>
  <c r="O8" i="1"/>
  <c r="O29" i="1"/>
  <c r="O32" i="1"/>
  <c r="O35" i="1"/>
  <c r="O36" i="1"/>
  <c r="O43" i="1"/>
  <c r="O44" i="1"/>
  <c r="J44" i="1" s="1"/>
  <c r="O48" i="1"/>
  <c r="O50" i="1"/>
  <c r="O51" i="1"/>
  <c r="O52" i="1"/>
  <c r="O54" i="1"/>
  <c r="O55" i="1"/>
  <c r="O56" i="1"/>
  <c r="O58" i="1"/>
  <c r="J58" i="1" s="1"/>
  <c r="O59" i="1"/>
  <c r="O63" i="1"/>
  <c r="O67" i="1"/>
  <c r="O66" i="1"/>
  <c r="O30" i="1"/>
  <c r="O7" i="1"/>
  <c r="J7" i="1" s="1"/>
  <c r="O41" i="1"/>
  <c r="M24" i="1"/>
  <c r="M14" i="1"/>
  <c r="M31" i="1"/>
  <c r="M34" i="1"/>
  <c r="M43" i="1"/>
  <c r="M48" i="1"/>
  <c r="M46" i="1"/>
  <c r="M50" i="1"/>
  <c r="M52" i="1"/>
  <c r="M51" i="1"/>
  <c r="M49" i="1"/>
  <c r="M54" i="1"/>
  <c r="M55" i="1"/>
  <c r="M56" i="1"/>
  <c r="M53" i="1"/>
  <c r="M58" i="1"/>
  <c r="M57" i="1" s="1"/>
  <c r="M59" i="1"/>
  <c r="M41" i="1"/>
  <c r="M39" i="1"/>
  <c r="M63" i="1"/>
  <c r="P63" i="1"/>
  <c r="M62" i="1"/>
  <c r="E81" i="1"/>
  <c r="N48" i="1"/>
  <c r="L48" i="1"/>
  <c r="N47" i="1"/>
  <c r="L47" i="1"/>
  <c r="L46" i="1"/>
  <c r="M44" i="1"/>
  <c r="N50" i="1"/>
  <c r="L50" i="1"/>
  <c r="N51" i="1"/>
  <c r="L51" i="1"/>
  <c r="N52" i="1"/>
  <c r="L52" i="1"/>
  <c r="L49" i="1"/>
  <c r="N54" i="1"/>
  <c r="L54" i="1"/>
  <c r="N55" i="1"/>
  <c r="L55" i="1"/>
  <c r="N56" i="1"/>
  <c r="L56" i="1"/>
  <c r="L53" i="1"/>
  <c r="N58" i="1"/>
  <c r="L58" i="1" s="1"/>
  <c r="L57" i="1" s="1"/>
  <c r="N59" i="1"/>
  <c r="L59" i="1"/>
  <c r="N60" i="1"/>
  <c r="L60" i="1" s="1"/>
  <c r="N40" i="1"/>
  <c r="L40" i="1"/>
  <c r="N41" i="1"/>
  <c r="L41" i="1"/>
  <c r="L39" i="1"/>
  <c r="N15" i="1"/>
  <c r="L15" i="1"/>
  <c r="N16" i="1"/>
  <c r="L16" i="1"/>
  <c r="N17" i="1"/>
  <c r="L17" i="1"/>
  <c r="L14" i="1"/>
  <c r="N19" i="1"/>
  <c r="N20" i="1"/>
  <c r="N21" i="1"/>
  <c r="N22" i="1"/>
  <c r="N23" i="1"/>
  <c r="N25" i="1"/>
  <c r="L25" i="1"/>
  <c r="N26" i="1"/>
  <c r="L26" i="1"/>
  <c r="N27" i="1"/>
  <c r="L27" i="1"/>
  <c r="N28" i="1"/>
  <c r="L28" i="1"/>
  <c r="N29" i="1"/>
  <c r="L29" i="1"/>
  <c r="N30" i="1"/>
  <c r="L30" i="1"/>
  <c r="L24" i="1"/>
  <c r="N32" i="1"/>
  <c r="L32" i="1"/>
  <c r="N33" i="1"/>
  <c r="L33" i="1"/>
  <c r="L31" i="1"/>
  <c r="N35" i="1"/>
  <c r="L35" i="1"/>
  <c r="N36" i="1"/>
  <c r="L36" i="1"/>
  <c r="N37" i="1"/>
  <c r="L37" i="1"/>
  <c r="L34" i="1"/>
  <c r="E73" i="1"/>
  <c r="M18" i="1"/>
  <c r="E74" i="1" s="1"/>
  <c r="E75" i="1"/>
  <c r="M11" i="1"/>
  <c r="M10" i="1"/>
  <c r="M9" i="1"/>
  <c r="E71" i="1"/>
  <c r="M8" i="1"/>
  <c r="M7" i="1"/>
  <c r="P10" i="1" s="1"/>
  <c r="M6" i="1"/>
  <c r="E70" i="1" s="1"/>
  <c r="E76" i="1"/>
  <c r="E77" i="1"/>
  <c r="E82" i="1"/>
  <c r="E83" i="1"/>
  <c r="E86" i="1"/>
  <c r="M67" i="1"/>
  <c r="M66" i="1"/>
  <c r="M64" i="1"/>
  <c r="E87" i="1" s="1"/>
  <c r="E79" i="1"/>
  <c r="M33" i="1"/>
  <c r="M37" i="1"/>
  <c r="M65" i="1"/>
  <c r="P65" i="1" s="1"/>
  <c r="N8" i="1"/>
  <c r="L8" i="1"/>
  <c r="N10" i="1"/>
  <c r="L10" i="1"/>
  <c r="N11" i="1"/>
  <c r="L11" i="1"/>
  <c r="N12" i="1"/>
  <c r="L12" i="1"/>
  <c r="L9" i="1"/>
  <c r="O37" i="1"/>
  <c r="O33" i="1"/>
  <c r="O65" i="1"/>
  <c r="J65" i="1" s="1"/>
  <c r="P7" i="1"/>
  <c r="P8" i="1"/>
  <c r="P12" i="1"/>
  <c r="K38" i="1"/>
  <c r="O12" i="1"/>
  <c r="M12" i="1"/>
  <c r="K5" i="1"/>
  <c r="M45" i="1"/>
  <c r="P51" i="1" s="1"/>
  <c r="N66" i="1"/>
  <c r="N67" i="1"/>
  <c r="L67" i="1" s="1"/>
  <c r="N63" i="1"/>
  <c r="M26" i="1"/>
  <c r="M27" i="1"/>
  <c r="M28" i="1"/>
  <c r="O60" i="1"/>
  <c r="O45" i="1"/>
  <c r="J45" i="1" s="1"/>
  <c r="O26" i="1"/>
  <c r="O27" i="1"/>
  <c r="O28" i="1"/>
  <c r="O40" i="1"/>
  <c r="O47" i="1"/>
  <c r="L63" i="1"/>
  <c r="L62" i="1"/>
  <c r="L66" i="1"/>
  <c r="M60" i="1"/>
  <c r="M40" i="1"/>
  <c r="M47" i="1"/>
  <c r="K61" i="1"/>
  <c r="K68" i="1"/>
  <c r="J67" i="1"/>
  <c r="J66" i="1"/>
  <c r="J63" i="1"/>
  <c r="J52" i="1"/>
  <c r="J60" i="1"/>
  <c r="J59" i="1"/>
  <c r="J56" i="1"/>
  <c r="J55" i="1"/>
  <c r="J54" i="1"/>
  <c r="J51" i="1"/>
  <c r="J50" i="1"/>
  <c r="J48" i="1"/>
  <c r="J47" i="1"/>
  <c r="J43" i="1"/>
  <c r="J41" i="1"/>
  <c r="J40" i="1"/>
  <c r="J37" i="1"/>
  <c r="J36" i="1"/>
  <c r="J35" i="1"/>
  <c r="J33" i="1"/>
  <c r="J32" i="1"/>
  <c r="J30" i="1"/>
  <c r="J29" i="1"/>
  <c r="J28" i="1"/>
  <c r="J27" i="1"/>
  <c r="J26" i="1"/>
  <c r="J25" i="1"/>
  <c r="J23" i="1"/>
  <c r="J11" i="1"/>
  <c r="J10" i="1"/>
  <c r="J8" i="1"/>
  <c r="J12" i="1"/>
  <c r="F92" i="1"/>
  <c r="J15" i="1"/>
  <c r="J16" i="1"/>
  <c r="J17" i="1"/>
  <c r="J19" i="1"/>
  <c r="J20" i="1"/>
  <c r="J21" i="1"/>
  <c r="M5" i="1" l="1"/>
  <c r="E69" i="1" s="1"/>
  <c r="P11" i="1"/>
  <c r="N7" i="1"/>
  <c r="L7" i="1" s="1"/>
  <c r="L6" i="1" s="1"/>
  <c r="L5" i="1" s="1"/>
  <c r="P5" i="1"/>
  <c r="P35" i="1"/>
  <c r="P26" i="1"/>
  <c r="P19" i="1"/>
  <c r="P37" i="1"/>
  <c r="P30" i="1"/>
  <c r="P16" i="1"/>
  <c r="P29" i="1"/>
  <c r="P25" i="1"/>
  <c r="P20" i="1"/>
  <c r="L19" i="1"/>
  <c r="P33" i="1"/>
  <c r="P28" i="1"/>
  <c r="P23" i="1"/>
  <c r="M13" i="1"/>
  <c r="E72" i="1" s="1"/>
  <c r="P17" i="1"/>
  <c r="P41" i="1"/>
  <c r="P45" i="1"/>
  <c r="P56" i="1"/>
  <c r="N44" i="1"/>
  <c r="L44" i="1" s="1"/>
  <c r="L42" i="1" s="1"/>
  <c r="L38" i="1" s="1"/>
  <c r="P60" i="1"/>
  <c r="P55" i="1"/>
  <c r="P50" i="1"/>
  <c r="P44" i="1"/>
  <c r="N45" i="1"/>
  <c r="L45" i="1" s="1"/>
  <c r="N43" i="1"/>
  <c r="L43" i="1" s="1"/>
  <c r="P59" i="1"/>
  <c r="P54" i="1"/>
  <c r="P48" i="1"/>
  <c r="P43" i="1"/>
  <c r="M42" i="1"/>
  <c r="E80" i="1" s="1"/>
  <c r="N89" i="1" s="1"/>
  <c r="P58" i="1"/>
  <c r="P52" i="1"/>
  <c r="P47" i="1"/>
  <c r="M38" i="1"/>
  <c r="E78" i="1" s="1"/>
  <c r="E84" i="1"/>
  <c r="P40" i="1"/>
  <c r="P67" i="1"/>
  <c r="M61" i="1"/>
  <c r="E85" i="1" s="1"/>
  <c r="P66" i="1"/>
  <c r="P61" i="1" s="1"/>
  <c r="N65" i="1"/>
  <c r="L65" i="1" s="1"/>
  <c r="L64" i="1" s="1"/>
  <c r="L61" i="1" s="1"/>
  <c r="L21" i="1"/>
  <c r="L18" i="1" s="1"/>
  <c r="L13" i="1" s="1"/>
  <c r="O68" i="1"/>
  <c r="P89" i="1" s="1"/>
  <c r="F89" i="1" s="1"/>
  <c r="P13" i="1" l="1"/>
  <c r="P38" i="1"/>
</calcChain>
</file>

<file path=xl/comments1.xml><?xml version="1.0" encoding="utf-8"?>
<comments xmlns="http://schemas.openxmlformats.org/spreadsheetml/2006/main">
  <authors>
    <author>ROY Joël</author>
  </authors>
  <commentList>
    <comment ref="F91" authorId="0">
      <text>
        <r>
          <rPr>
            <b/>
            <sz val="9"/>
            <color indexed="81"/>
            <rFont val="Tahoma"/>
            <family val="2"/>
          </rPr>
          <t>Insérer la note sur 20 proposée au jury :</t>
        </r>
      </text>
    </comment>
  </commentList>
</comments>
</file>

<file path=xl/sharedStrings.xml><?xml version="1.0" encoding="utf-8"?>
<sst xmlns="http://schemas.openxmlformats.org/spreadsheetml/2006/main" count="216" uniqueCount="172">
  <si>
    <t>non</t>
  </si>
  <si>
    <t>Indicateurs</t>
  </si>
  <si>
    <t>Poids</t>
  </si>
  <si>
    <t>Note</t>
  </si>
  <si>
    <t>/20</t>
  </si>
  <si>
    <t>Note x coefficient :</t>
  </si>
  <si>
    <t xml:space="preserve">* La note proposée, arrondie au demi point ou au point entier supérieur, est décidée par les évaluateurs à partir de la note brute </t>
  </si>
  <si>
    <t xml:space="preserve">Candidat : </t>
  </si>
  <si>
    <t>/240</t>
  </si>
  <si>
    <t>C1.1.1</t>
  </si>
  <si>
    <t>C1.1.2</t>
  </si>
  <si>
    <t>C2 : TRAITER, DECIDER, PREPARER</t>
  </si>
  <si>
    <t>C2.1.1</t>
  </si>
  <si>
    <t>C2.1.2</t>
  </si>
  <si>
    <t>C2.1.3</t>
  </si>
  <si>
    <t>C2.2.1</t>
  </si>
  <si>
    <t>C2.2.2</t>
  </si>
  <si>
    <t>Performance mesurée ou non</t>
  </si>
  <si>
    <t>Taux Tx d'indicateurs évalués pourla compétence C1</t>
  </si>
  <si>
    <t>Taux Tx d'indicateurs évalués pourla compétence C2</t>
  </si>
  <si>
    <t>Taux Tx d'indicateurs évalués pourla compétence C2.1</t>
  </si>
  <si>
    <t>Taux Tx d'indicateurs évalués pourla compétence C1.1</t>
  </si>
  <si>
    <t>Taux Tx d'indicateurs évalués pourla compétence C2.2</t>
  </si>
  <si>
    <t>x</t>
  </si>
  <si>
    <t>FAMILLE DE MÉTIERS DE LA CONSTRUCTION DURABLE, DU BÂTIMENT ET DES TRAVAUX PUBLICS</t>
  </si>
  <si>
    <t>Classe de seconde</t>
  </si>
  <si>
    <t>C1 : S’INFORMER</t>
  </si>
  <si>
    <t>C1.1 Collecter et classer des informations</t>
  </si>
  <si>
    <t>Rechercher les informations nécessaires à la résolution d’un problème posé.</t>
  </si>
  <si>
    <t>Compétences communes</t>
  </si>
  <si>
    <t>Les sources d’information sont correctement identifiées.</t>
  </si>
  <si>
    <t>Classer les informations retenues.</t>
  </si>
  <si>
    <t>Le classement est justifié et cohérent.</t>
  </si>
  <si>
    <t>C1.2 Décoder des documents</t>
  </si>
  <si>
    <t>C1.2.1</t>
  </si>
  <si>
    <t>C1.2.2</t>
  </si>
  <si>
    <t>Localiser le lieu de l'intervention et identifier le contexte de l'intervention.</t>
  </si>
  <si>
    <t>Identifier un ouvrage ou un élément d'ouvrage sur les pièces graphiques et écrites.</t>
  </si>
  <si>
    <t>Identifier les principales caractéristiques d'un ouvrage.</t>
  </si>
  <si>
    <t>C1.2.3</t>
  </si>
  <si>
    <t>L’inventaire des caractéristiques de l’ouvrage est conforme et réalisé avec méthode.</t>
  </si>
  <si>
    <t xml:space="preserve">L’ouvrage est identifié sur les documents y compris ceux sous forme numérique. </t>
  </si>
  <si>
    <t>Le lieu d’intervention est correctement localisé et placé dans son contexte.</t>
  </si>
  <si>
    <t>C2.1 Organiser le chantier</t>
  </si>
  <si>
    <t>Affecter les tâches aux différents membres de l’équipe.</t>
  </si>
  <si>
    <t>Simuler différents scénarios.</t>
  </si>
  <si>
    <t>Inventorier les tâches ou les opérations.</t>
  </si>
  <si>
    <t>L’affectation des tâches prend en compte les compétences des membres de l’équipe.</t>
  </si>
  <si>
    <t>Les tâches ou opérations sont identifiées et recensées.</t>
  </si>
  <si>
    <t>Les propositions permettent :
    - l’application des règles de prévention,
    - l’organisation efficace des  déplacements et des activités de réalisation.
La dimension environnementale est intégrée.</t>
  </si>
  <si>
    <t>C2.2 Quantifier les besoins</t>
  </si>
  <si>
    <t>Les matériels, outillages et matériaux nécessaires sont listés.</t>
  </si>
  <si>
    <t>Les différences sont énoncées.</t>
  </si>
  <si>
    <t>Les méthodes de quantification sont adaptées.</t>
  </si>
  <si>
    <t>Les quantités calculées s’inscrivent dans les tolérances fixées.</t>
  </si>
  <si>
    <t>Identifier et comparer les caractéristiques des matériels, des matériaux et des outillages.</t>
  </si>
  <si>
    <t>Quantifier les matériaux et matériels.</t>
  </si>
  <si>
    <t>C2.3 Proposer des méthodes d'exécution et produire les documents associés</t>
  </si>
  <si>
    <t>Analyser et choisir un mode opératoire.</t>
  </si>
  <si>
    <t>Le mode opératoire est exploitable et cohérent avec les exigences du dossier.</t>
  </si>
  <si>
    <t>La chronologie des opérations est respectée.</t>
  </si>
  <si>
    <t>C2.3.1</t>
  </si>
  <si>
    <t>C2.3.2</t>
  </si>
  <si>
    <t>Établir des croquis, des schémas et des tracés.</t>
  </si>
  <si>
    <t>Les documents produits sont exploitables par une tierce personne.</t>
  </si>
  <si>
    <t>Les règles de présentation sont respectées.</t>
  </si>
  <si>
    <t>Prendre en compte les interfaces pluri-métiers.</t>
  </si>
  <si>
    <t>C2.3.3</t>
  </si>
  <si>
    <t>C2.3.4</t>
  </si>
  <si>
    <t>Produire des documents graphiques.</t>
  </si>
  <si>
    <t>Les documents produits définissent les processus d’exécution et permettent la bonne réalisation de l’ouvrage.</t>
  </si>
  <si>
    <t>C2.4 Communiquer, rendre compte</t>
  </si>
  <si>
    <t>C2.4.1</t>
  </si>
  <si>
    <t>C2.4.2</t>
  </si>
  <si>
    <t>Établir un compte rendu oral, écrit ou graphique seul ou en collaboration.</t>
  </si>
  <si>
    <t>Les informations nécessaires et suffisantes sont restituées à l’oral ou à l’écrit, seul ou en groupe.</t>
  </si>
  <si>
    <t>Travailler en équipe et adopter les postures d'écoute, de discussion, de prise en compte d'avis, de participation.</t>
  </si>
  <si>
    <t>La posture au sein du groupe favorise les échanges et permet un travail collaboratif.</t>
  </si>
  <si>
    <t>C2.5.1</t>
  </si>
  <si>
    <t>C2.5.2</t>
  </si>
  <si>
    <t>C2.5.3</t>
  </si>
  <si>
    <t>C2.5 Animer une petite équipe</t>
  </si>
  <si>
    <t>Indiquer les tâches et consignes aux membres de l’équipe.</t>
  </si>
  <si>
    <t>Exposer une situation.</t>
  </si>
  <si>
    <t>Suivre et contrôler l'avancée des activités.</t>
  </si>
  <si>
    <t>Les procédures de suivi et de contrôle sont appliquées.
Les documents ad hoc sont complétés et exploitables.</t>
  </si>
  <si>
    <t>La présentation est fidèle et exploitable par un tiers.</t>
  </si>
  <si>
    <t>La transmission est explicite, précise et fidèle.</t>
  </si>
  <si>
    <t>C3 : METTRE EN ŒUVRE</t>
  </si>
  <si>
    <t>C3.1 Organiser le poste de travail</t>
  </si>
  <si>
    <t>C3.2 Mettre en œuvre les moyens de protection</t>
  </si>
  <si>
    <t>C3.3 Monter et démonter un échafaudage, un étaiement</t>
  </si>
  <si>
    <t>C3.4 Traiter les déchets et protéger l’environnement</t>
  </si>
  <si>
    <t>C3.5 Repérer, implanter et tracer des ouvrages</t>
  </si>
  <si>
    <t>C3.6 Réaliser, poser, modifier une partie d'ouvrage</t>
  </si>
  <si>
    <t>C3.1.1</t>
  </si>
  <si>
    <t>C3.1.2</t>
  </si>
  <si>
    <t>C3.2.1</t>
  </si>
  <si>
    <t>C3.2.2</t>
  </si>
  <si>
    <t>Organiser l’environnement des postes de travail.</t>
  </si>
  <si>
    <t>L’organisation proposée permet de respecter les règles de prévention et la réalisation des travaux.</t>
  </si>
  <si>
    <t>Vérifier la disponibilité des matériels et outillages et leur fonctionnement.</t>
  </si>
  <si>
    <t xml:space="preserve">La disponibilité des matériels et leur fonctionnement sont vérifiés. Les écarts sont signalés. </t>
  </si>
  <si>
    <t>Repérer les risques liés à l’activité.</t>
  </si>
  <si>
    <t>Les risques liés à l’activité sont identifiés et listés.</t>
  </si>
  <si>
    <t>Les équipements de protection sont vérifiés et les règles d’utilisation sont respectées.</t>
  </si>
  <si>
    <t>Les équipements de protection retenus correspondent aux risques identifiés.</t>
  </si>
  <si>
    <t>S'assurer de l’utilisation réglementaire des moyens de protection individuels et collectifs.</t>
  </si>
  <si>
    <t>Mettre en place et stabiliser un échafaudage.</t>
  </si>
  <si>
    <t>Utiliser rationnellement les planchers de travail.</t>
  </si>
  <si>
    <t>Les règles de montage d’un échafaudage selon la R408 sont appliquées.</t>
  </si>
  <si>
    <t>Les règles d’utilisation des planchers de travail selon la R408 sont appliquées.</t>
  </si>
  <si>
    <t>C3.3.1</t>
  </si>
  <si>
    <t>C3.3.2</t>
  </si>
  <si>
    <t>Trier les déchets selon leur catégorie.</t>
  </si>
  <si>
    <t>Le tri sélectif des déchets est effectué suivant la réglementation en vigueur.</t>
  </si>
  <si>
    <t>Les déchets à revaloriser et à réemployer sont répertoriés et correctement stockés.</t>
  </si>
  <si>
    <t>Le principe 3RVE est respecté. (Réduction, Réemploi, Recyclage, Valorisation, Élimination).</t>
  </si>
  <si>
    <t>C3.4.1</t>
  </si>
  <si>
    <t>Réaliser une implantation planimétrique et altimétrique.</t>
  </si>
  <si>
    <t>Les tolérances d’implantation sont respectées.</t>
  </si>
  <si>
    <t>C3.5.1</t>
  </si>
  <si>
    <t>C3.5.2</t>
  </si>
  <si>
    <t>Tracer des lignes et niveaux de référence.</t>
  </si>
  <si>
    <t xml:space="preserve">La méthode utilisée permet le tracé conformément au plan.  </t>
  </si>
  <si>
    <t>L’implantation est conforme aux documents d’exécution et permet la réalisation de l’ouvrage.</t>
  </si>
  <si>
    <t>Mettre en œuvre un mode opératoire, un processus d'exécution.</t>
  </si>
  <si>
    <t>Les prescriptions du mode opératoire sont respectées.</t>
  </si>
  <si>
    <t>Les interfaces pluri-métiers sont respectées.</t>
  </si>
  <si>
    <t xml:space="preserve">Prendre en compte et respecter les interventions des autres corps d'état en aval et amont. </t>
  </si>
  <si>
    <t>C3.6.1</t>
  </si>
  <si>
    <t>C3.6.2</t>
  </si>
  <si>
    <t>C3.6.3</t>
  </si>
  <si>
    <t xml:space="preserve">Intervenir en coactivité. </t>
  </si>
  <si>
    <t>Contrôler les quantités et la conformité des commandes réceptionnées.</t>
  </si>
  <si>
    <t>Les quantités et la conformité sont vérifiées. Les écarts sont signalés.</t>
  </si>
  <si>
    <t xml:space="preserve">C4.1 Réceptionner les matériels et matériaux </t>
  </si>
  <si>
    <t>C4.2 Contrôler les ouvrages</t>
  </si>
  <si>
    <t>Contrôler la conformité de l’ouvrage.</t>
  </si>
  <si>
    <t>Respecter une procédure de contrôle établie.</t>
  </si>
  <si>
    <t>Renseigner des documents de contrôle qualité.</t>
  </si>
  <si>
    <t>Les caractéristiques esthétiques, dimensionnelles et fonctionnelles sont vérifiées.</t>
  </si>
  <si>
    <t>Les protocoles de contrôle sont respectés.</t>
  </si>
  <si>
    <t>Les documents sont complétés et exploitables.</t>
  </si>
  <si>
    <t>C4 : CONTROLER, RECEPTIONNER</t>
  </si>
  <si>
    <t>C4.1.1</t>
  </si>
  <si>
    <t>C4.2.1</t>
  </si>
  <si>
    <t>C4.2.2</t>
  </si>
  <si>
    <t>C4.2.3</t>
  </si>
  <si>
    <t>Taux Tx d'indicateurs évalués pourla compétence C1.2</t>
  </si>
  <si>
    <t>Taux Tx d'indicateurs évalués pourla compétence C2.3</t>
  </si>
  <si>
    <t>Taux Tx d'indicateurs évalués pourla compétence C2.4</t>
  </si>
  <si>
    <t>Taux Tx d'indicateurs évalués pourla compétence C2.5</t>
  </si>
  <si>
    <t>Taux Tx d'indicateurs évalués pourla compétence C3</t>
  </si>
  <si>
    <t>Taux Tx d'indicateurs évalués pourla compétence C3.1</t>
  </si>
  <si>
    <t>Taux Tx d'indicateurs évalués pourla compétence C3.2</t>
  </si>
  <si>
    <t>Taux Tx d'indicateurs évalués pourla compétence C3.3</t>
  </si>
  <si>
    <t>Taux Tx d'indicateurs évalués pourla compétence C3.4</t>
  </si>
  <si>
    <t>Taux Tx d'indicateurs évalués pourla compétence C3.5</t>
  </si>
  <si>
    <t>Taux Tx d'indicateurs évalués pourla compétence C3.6</t>
  </si>
  <si>
    <t>Taux Tx d'indicateurs évalués pourla compétence C4</t>
  </si>
  <si>
    <t>Taux Tx d'indicateurs évalués pourla compétence C4.1</t>
  </si>
  <si>
    <t>Taux Tx d'indicateurs évalués pourla compétence C4.2</t>
  </si>
  <si>
    <t>Les calculs prennent en compte les contraintes (chutes, pertes…).</t>
  </si>
  <si>
    <t>Les méthodes d’exécution proposées intègrent les contraintes liées à la coactivité.</t>
  </si>
  <si>
    <t>Les contraintes de la coactivité sont prises en compte.</t>
  </si>
  <si>
    <t>D</t>
  </si>
  <si>
    <t>C</t>
  </si>
  <si>
    <t>B</t>
  </si>
  <si>
    <t>A</t>
  </si>
  <si>
    <r>
      <t xml:space="preserve"> si il y a une erreur, alors le calcul est refusé. Voir repères </t>
    </r>
    <r>
      <rPr>
        <sz val="12"/>
        <color indexed="10"/>
        <rFont val="Arial"/>
        <family val="2"/>
      </rPr>
      <t>◄</t>
    </r>
    <r>
      <rPr>
        <sz val="12"/>
        <rFont val="Arial"/>
        <family val="2"/>
      </rPr>
      <t xml:space="preserve"> à droite de la grille) :</t>
    </r>
  </si>
  <si>
    <t>Note retenue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</si>
</sst>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8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b/>
      <sz val="12"/>
      <name val="Arial"/>
      <family val="2"/>
    </font>
    <font>
      <b/>
      <sz val="10"/>
      <color indexed="52"/>
      <name val="Arial"/>
      <family val="2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9"/>
      <color indexed="81"/>
      <name val="Tahoma"/>
      <family val="2"/>
    </font>
    <font>
      <b/>
      <sz val="18"/>
      <name val="Arial"/>
      <family val="2"/>
    </font>
    <font>
      <b/>
      <sz val="18"/>
      <color indexed="10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Calibri"/>
      <family val="2"/>
      <scheme val="minor"/>
    </font>
    <font>
      <sz val="9"/>
      <color rgb="FF0000FF"/>
      <name val="Arial"/>
      <family val="2"/>
    </font>
    <font>
      <b/>
      <sz val="12"/>
      <color rgb="FFFFC000"/>
      <name val="Calibri"/>
      <family val="2"/>
      <scheme val="minor"/>
    </font>
    <font>
      <b/>
      <sz val="14"/>
      <color rgb="FFFFC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8"/>
      <color rgb="FFFF0000"/>
      <name val="Arial"/>
      <family val="2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rgb="FFFFC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51">
    <xf numFmtId="0" fontId="0" fillId="0" borderId="0" xfId="0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7" fillId="0" borderId="0" xfId="0" applyFont="1"/>
    <xf numFmtId="49" fontId="6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/>
    <xf numFmtId="0" fontId="9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right"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vertical="center" wrapText="1"/>
    </xf>
    <xf numFmtId="0" fontId="13" fillId="0" borderId="0" xfId="0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right" vertical="center"/>
    </xf>
    <xf numFmtId="0" fontId="17" fillId="0" borderId="0" xfId="0" applyFont="1"/>
    <xf numFmtId="0" fontId="1" fillId="0" borderId="0" xfId="0" applyFont="1" applyAlignment="1">
      <alignment vertical="center"/>
    </xf>
    <xf numFmtId="9" fontId="0" fillId="2" borderId="1" xfId="0" applyNumberForma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3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2" fontId="0" fillId="0" borderId="2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7" borderId="1" xfId="0" applyNumberFormat="1" applyFill="1" applyBorder="1" applyAlignment="1">
      <alignment horizontal="center" vertical="center"/>
    </xf>
    <xf numFmtId="2" fontId="0" fillId="7" borderId="2" xfId="0" applyNumberFormat="1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9" fontId="10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/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2" borderId="19" xfId="0" applyFont="1" applyFill="1" applyBorder="1" applyAlignment="1" applyProtection="1">
      <alignment horizontal="right" vertical="center"/>
    </xf>
    <xf numFmtId="0" fontId="0" fillId="7" borderId="22" xfId="0" applyFont="1" applyFill="1" applyBorder="1" applyAlignment="1" applyProtection="1">
      <alignment horizontal="right" vertical="center"/>
    </xf>
    <xf numFmtId="0" fontId="0" fillId="7" borderId="24" xfId="0" applyFont="1" applyFill="1" applyBorder="1" applyAlignment="1" applyProtection="1">
      <alignment horizontal="right" vertical="center"/>
    </xf>
    <xf numFmtId="0" fontId="0" fillId="2" borderId="27" xfId="0" applyFont="1" applyFill="1" applyBorder="1" applyAlignment="1" applyProtection="1">
      <alignment horizontal="right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2" fontId="0" fillId="0" borderId="2" xfId="0" applyNumberForma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28" fillId="0" borderId="0" xfId="0" applyFont="1" applyAlignment="1">
      <alignment horizontal="center" vertical="center"/>
    </xf>
    <xf numFmtId="9" fontId="0" fillId="0" borderId="28" xfId="0" applyNumberFormat="1" applyBorder="1" applyAlignment="1">
      <alignment horizontal="center" vertical="center"/>
    </xf>
    <xf numFmtId="2" fontId="28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2" fontId="30" fillId="0" borderId="0" xfId="0" applyNumberFormat="1" applyFont="1" applyAlignment="1">
      <alignment horizontal="center" vertical="center"/>
    </xf>
    <xf numFmtId="2" fontId="30" fillId="0" borderId="0" xfId="0" applyNumberFormat="1" applyFont="1" applyAlignment="1">
      <alignment horizont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6" fillId="0" borderId="0" xfId="0" applyFont="1"/>
    <xf numFmtId="0" fontId="34" fillId="0" borderId="0" xfId="0" applyFont="1"/>
    <xf numFmtId="0" fontId="35" fillId="0" borderId="0" xfId="0" applyFont="1"/>
    <xf numFmtId="0" fontId="34" fillId="0" borderId="0" xfId="0" applyFont="1" applyFill="1"/>
    <xf numFmtId="0" fontId="35" fillId="0" borderId="0" xfId="0" applyFont="1" applyFill="1"/>
    <xf numFmtId="0" fontId="28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2" fontId="32" fillId="0" borderId="0" xfId="0" applyNumberFormat="1" applyFont="1" applyAlignment="1">
      <alignment horizontal="center" vertical="center"/>
    </xf>
    <xf numFmtId="0" fontId="32" fillId="0" borderId="0" xfId="0" applyFont="1"/>
    <xf numFmtId="0" fontId="28" fillId="0" borderId="0" xfId="0" applyFont="1"/>
    <xf numFmtId="0" fontId="28" fillId="0" borderId="0" xfId="0" applyFont="1" applyFill="1" applyBorder="1" applyAlignment="1">
      <alignment horizontal="center" vertical="center"/>
    </xf>
    <xf numFmtId="2" fontId="28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/>
    <xf numFmtId="0" fontId="28" fillId="0" borderId="0" xfId="0" applyFont="1" applyFill="1"/>
    <xf numFmtId="0" fontId="1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vertical="center"/>
    </xf>
    <xf numFmtId="0" fontId="28" fillId="0" borderId="0" xfId="0" applyFont="1" applyBorder="1"/>
    <xf numFmtId="0" fontId="28" fillId="0" borderId="0" xfId="0" applyFont="1" applyBorder="1" applyAlignment="1">
      <alignment horizontal="center" vertical="center"/>
    </xf>
    <xf numFmtId="2" fontId="28" fillId="0" borderId="0" xfId="0" applyNumberFormat="1" applyFont="1" applyBorder="1" applyAlignment="1">
      <alignment horizontal="center" vertical="center"/>
    </xf>
    <xf numFmtId="0" fontId="30" fillId="0" borderId="0" xfId="0" applyFont="1" applyFill="1" applyBorder="1" applyAlignment="1">
      <alignment horizontal="center"/>
    </xf>
    <xf numFmtId="0" fontId="37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/>
    </xf>
    <xf numFmtId="0" fontId="30" fillId="0" borderId="0" xfId="0" applyFont="1"/>
    <xf numFmtId="0" fontId="6" fillId="0" borderId="3" xfId="0" applyNumberFormat="1" applyFont="1" applyBorder="1" applyAlignment="1" applyProtection="1">
      <alignment horizontal="center" vertical="center"/>
    </xf>
    <xf numFmtId="9" fontId="10" fillId="2" borderId="20" xfId="0" applyNumberFormat="1" applyFont="1" applyFill="1" applyBorder="1" applyAlignment="1" applyProtection="1">
      <alignment horizontal="center" vertical="center"/>
    </xf>
    <xf numFmtId="9" fontId="10" fillId="2" borderId="21" xfId="0" applyNumberFormat="1" applyFont="1" applyFill="1" applyBorder="1" applyAlignment="1" applyProtection="1">
      <alignment horizontal="center" vertical="center"/>
    </xf>
    <xf numFmtId="9" fontId="10" fillId="7" borderId="25" xfId="0" applyNumberFormat="1" applyFont="1" applyFill="1" applyBorder="1" applyAlignment="1" applyProtection="1">
      <alignment horizontal="center" vertical="center"/>
    </xf>
    <xf numFmtId="9" fontId="10" fillId="7" borderId="26" xfId="0" applyNumberFormat="1" applyFont="1" applyFill="1" applyBorder="1" applyAlignment="1" applyProtection="1">
      <alignment horizontal="center" vertical="center"/>
    </xf>
    <xf numFmtId="9" fontId="29" fillId="7" borderId="25" xfId="0" applyNumberFormat="1" applyFont="1" applyFill="1" applyBorder="1" applyAlignment="1" applyProtection="1">
      <alignment horizontal="center" vertical="center"/>
    </xf>
    <xf numFmtId="9" fontId="29" fillId="7" borderId="26" xfId="0" applyNumberFormat="1" applyFont="1" applyFill="1" applyBorder="1" applyAlignment="1" applyProtection="1">
      <alignment horizontal="center" vertical="center"/>
    </xf>
    <xf numFmtId="9" fontId="10" fillId="7" borderId="5" xfId="0" applyNumberFormat="1" applyFont="1" applyFill="1" applyBorder="1" applyAlignment="1" applyProtection="1">
      <alignment horizontal="center" vertical="center"/>
    </xf>
    <xf numFmtId="9" fontId="10" fillId="7" borderId="23" xfId="0" applyNumberFormat="1" applyFont="1" applyFill="1" applyBorder="1" applyAlignment="1" applyProtection="1">
      <alignment horizontal="center" vertical="center"/>
    </xf>
    <xf numFmtId="9" fontId="29" fillId="2" borderId="20" xfId="0" applyNumberFormat="1" applyFont="1" applyFill="1" applyBorder="1" applyAlignment="1" applyProtection="1">
      <alignment horizontal="center" vertical="center"/>
    </xf>
    <xf numFmtId="9" fontId="29" fillId="2" borderId="21" xfId="0" applyNumberFormat="1" applyFont="1" applyFill="1" applyBorder="1" applyAlignment="1" applyProtection="1">
      <alignment horizontal="center" vertical="center"/>
    </xf>
    <xf numFmtId="2" fontId="0" fillId="0" borderId="2" xfId="0" applyNumberForma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2" fillId="7" borderId="12" xfId="0" applyFont="1" applyFill="1" applyBorder="1" applyAlignment="1">
      <alignment horizontal="center" vertical="top"/>
    </xf>
    <xf numFmtId="0" fontId="2" fillId="7" borderId="5" xfId="0" applyFont="1" applyFill="1" applyBorder="1" applyAlignment="1">
      <alignment horizontal="center" vertical="top"/>
    </xf>
    <xf numFmtId="0" fontId="2" fillId="7" borderId="6" xfId="0" applyFont="1" applyFill="1" applyBorder="1" applyAlignment="1">
      <alignment horizontal="center" vertical="top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0" fillId="5" borderId="0" xfId="0" applyFont="1" applyFill="1" applyAlignment="1">
      <alignment horizontal="center" vertical="center"/>
    </xf>
    <xf numFmtId="0" fontId="17" fillId="5" borderId="0" xfId="0" applyFont="1" applyFill="1" applyAlignment="1">
      <alignment horizontal="left" vertical="center"/>
    </xf>
    <xf numFmtId="0" fontId="17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5" fillId="0" borderId="0" xfId="0" applyFont="1" applyBorder="1" applyAlignment="1" applyProtection="1">
      <alignment horizontal="right" vertical="center"/>
    </xf>
    <xf numFmtId="0" fontId="25" fillId="0" borderId="17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4" fillId="4" borderId="8" xfId="0" applyFont="1" applyFill="1" applyBorder="1" applyAlignment="1" applyProtection="1">
      <alignment horizontal="center" vertical="center"/>
    </xf>
    <xf numFmtId="164" fontId="23" fillId="0" borderId="7" xfId="0" applyNumberFormat="1" applyFont="1" applyBorder="1" applyAlignment="1" applyProtection="1">
      <alignment horizontal="center" vertical="center"/>
      <protection locked="0"/>
    </xf>
    <xf numFmtId="164" fontId="24" fillId="4" borderId="7" xfId="0" applyNumberFormat="1" applyFont="1" applyFill="1" applyBorder="1" applyAlignment="1" applyProtection="1">
      <alignment horizontal="center" vertical="center"/>
    </xf>
    <xf numFmtId="2" fontId="25" fillId="0" borderId="16" xfId="0" applyNumberFormat="1" applyFont="1" applyBorder="1" applyAlignment="1">
      <alignment horizontal="center" vertical="center"/>
    </xf>
    <xf numFmtId="2" fontId="25" fillId="0" borderId="17" xfId="0" applyNumberFormat="1" applyFont="1" applyBorder="1" applyAlignment="1">
      <alignment horizontal="center" vertical="center"/>
    </xf>
    <xf numFmtId="0" fontId="23" fillId="0" borderId="8" xfId="0" applyFont="1" applyBorder="1" applyAlignment="1" applyProtection="1">
      <alignment horizontal="center" vertical="center"/>
    </xf>
    <xf numFmtId="0" fontId="3" fillId="0" borderId="4" xfId="0" applyFont="1" applyBorder="1" applyAlignment="1">
      <alignment horizontal="left" vertical="center" wrapText="1"/>
    </xf>
  </cellXfs>
  <cellStyles count="53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Normal" xfId="0" builtinId="0"/>
  </cellStyles>
  <dxfs count="0"/>
  <tableStyles count="0" defaultTableStyle="TableStyleMedium9" defaultPivotStyle="PivotStyleMedium4"/>
  <colors>
    <mruColors>
      <color rgb="FFFF6600"/>
      <color rgb="FF0000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B1:U93"/>
  <sheetViews>
    <sheetView tabSelected="1" zoomScale="70" zoomScaleNormal="70" workbookViewId="0">
      <selection activeCell="D109" sqref="D109"/>
    </sheetView>
  </sheetViews>
  <sheetFormatPr baseColWidth="10" defaultRowHeight="15.75" x14ac:dyDescent="0.25"/>
  <cols>
    <col min="1" max="1" width="3" customWidth="1"/>
    <col min="2" max="2" width="6.5" customWidth="1"/>
    <col min="3" max="3" width="40.5" style="4" customWidth="1"/>
    <col min="4" max="4" width="94" customWidth="1"/>
    <col min="5" max="5" width="5.125" customWidth="1"/>
    <col min="6" max="6" width="5" customWidth="1"/>
    <col min="7" max="7" width="5.875" customWidth="1"/>
    <col min="8" max="8" width="5.625" customWidth="1"/>
    <col min="9" max="9" width="5.5" customWidth="1"/>
    <col min="10" max="10" width="6.125" style="10" customWidth="1"/>
    <col min="11" max="12" width="0" style="7" hidden="1" customWidth="1"/>
    <col min="13" max="13" width="7.625" style="64" hidden="1" customWidth="1"/>
    <col min="14" max="14" width="10.375" style="66" hidden="1" customWidth="1"/>
    <col min="15" max="15" width="6" style="64" hidden="1" customWidth="1"/>
    <col min="16" max="16" width="0" style="69" hidden="1" customWidth="1"/>
    <col min="17" max="18" width="11" style="83"/>
    <col min="19" max="19" width="11" style="75"/>
    <col min="20" max="21" width="11" style="76"/>
  </cols>
  <sheetData>
    <row r="1" spans="2:21" s="9" customFormat="1" ht="33" customHeight="1" x14ac:dyDescent="0.25">
      <c r="B1" s="133" t="s">
        <v>24</v>
      </c>
      <c r="C1" s="133"/>
      <c r="D1" s="133"/>
      <c r="E1" s="129" t="s">
        <v>7</v>
      </c>
      <c r="F1" s="129"/>
      <c r="G1" s="129"/>
      <c r="H1" s="130"/>
      <c r="I1" s="130"/>
      <c r="J1" s="130"/>
      <c r="K1" s="130"/>
      <c r="L1" s="130"/>
      <c r="M1" s="64"/>
      <c r="N1" s="66"/>
      <c r="O1" s="64"/>
      <c r="P1" s="67"/>
      <c r="Q1" s="79"/>
      <c r="R1" s="79"/>
      <c r="S1" s="72"/>
      <c r="T1" s="73"/>
      <c r="U1" s="73"/>
    </row>
    <row r="2" spans="2:21" s="18" customFormat="1" ht="33" customHeight="1" thickBot="1" x14ac:dyDescent="0.35">
      <c r="B2" s="131" t="s">
        <v>25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80"/>
      <c r="N2" s="81"/>
      <c r="O2" s="80"/>
      <c r="P2" s="68"/>
      <c r="Q2" s="82"/>
      <c r="R2" s="82"/>
      <c r="S2" s="74"/>
      <c r="T2" s="74"/>
      <c r="U2" s="74"/>
    </row>
    <row r="3" spans="2:21" ht="16.5" thickBot="1" x14ac:dyDescent="0.3">
      <c r="E3" s="138" t="s">
        <v>17</v>
      </c>
      <c r="F3" s="139"/>
      <c r="G3" s="139"/>
      <c r="H3" s="139"/>
      <c r="I3" s="140"/>
    </row>
    <row r="4" spans="2:21" x14ac:dyDescent="0.25">
      <c r="B4" s="134" t="s">
        <v>29</v>
      </c>
      <c r="C4" s="134"/>
      <c r="D4" s="1" t="s">
        <v>1</v>
      </c>
      <c r="E4" s="35" t="s">
        <v>0</v>
      </c>
      <c r="F4" s="97" t="s">
        <v>166</v>
      </c>
      <c r="G4" s="97" t="s">
        <v>167</v>
      </c>
      <c r="H4" s="97" t="s">
        <v>168</v>
      </c>
      <c r="I4" s="97" t="s">
        <v>169</v>
      </c>
      <c r="K4" s="5" t="s">
        <v>2</v>
      </c>
      <c r="L4" s="5" t="s">
        <v>3</v>
      </c>
    </row>
    <row r="5" spans="2:21" x14ac:dyDescent="0.25">
      <c r="B5" s="113" t="s">
        <v>26</v>
      </c>
      <c r="C5" s="114"/>
      <c r="D5" s="114"/>
      <c r="E5" s="115"/>
      <c r="F5" s="115"/>
      <c r="G5" s="115"/>
      <c r="H5" s="115"/>
      <c r="I5" s="116"/>
      <c r="K5" s="20">
        <f>SUM(K6,K9)</f>
        <v>0.25</v>
      </c>
      <c r="L5" s="8">
        <f>SUM(L6,L9)</f>
        <v>1.6666666666666665</v>
      </c>
      <c r="M5" s="64">
        <f>SUM(M6,M9)</f>
        <v>1</v>
      </c>
      <c r="P5" s="70">
        <f>SUM(P7:P8,P10:P12)</f>
        <v>3.333333333333333</v>
      </c>
      <c r="R5" s="96"/>
      <c r="T5" s="76">
        <v>2</v>
      </c>
    </row>
    <row r="6" spans="2:21" x14ac:dyDescent="0.25">
      <c r="B6" s="117" t="s">
        <v>27</v>
      </c>
      <c r="C6" s="118"/>
      <c r="D6" s="118"/>
      <c r="E6" s="118"/>
      <c r="F6" s="118"/>
      <c r="G6" s="118"/>
      <c r="H6" s="118"/>
      <c r="I6" s="119"/>
      <c r="K6" s="32">
        <v>0.125</v>
      </c>
      <c r="L6" s="33">
        <f>SUM(L$7:L$8)</f>
        <v>1.6666666666666665</v>
      </c>
      <c r="M6" s="64">
        <f>SUM(M7:M8)</f>
        <v>1</v>
      </c>
      <c r="P6" s="70"/>
    </row>
    <row r="7" spans="2:21" ht="35.1" customHeight="1" x14ac:dyDescent="0.25">
      <c r="B7" s="57" t="s">
        <v>9</v>
      </c>
      <c r="C7" s="58" t="s">
        <v>28</v>
      </c>
      <c r="D7" s="27" t="s">
        <v>30</v>
      </c>
      <c r="E7" s="25"/>
      <c r="F7" s="25"/>
      <c r="G7" s="25"/>
      <c r="H7" s="25" t="s">
        <v>23</v>
      </c>
      <c r="I7" s="25"/>
      <c r="J7" s="19" t="str">
        <f>(IF(O7&lt;&gt;1,"◄",""))</f>
        <v/>
      </c>
      <c r="K7" s="6">
        <v>1</v>
      </c>
      <c r="L7" s="29">
        <f>SUM(N$7:N$7)</f>
        <v>1.6666666666666665</v>
      </c>
      <c r="M7" s="64">
        <f>IF(E7&lt;&gt;"",0,K7)</f>
        <v>1</v>
      </c>
      <c r="N7" s="66">
        <f>IF(SUM($M$7:$M$8)&gt;0,((IF($G7&lt;&gt;"",1/3,0)+IF($H7&lt;&gt;"",2/3,0)+IF($I7&lt;&gt;"",1,0))*$K$6*20*$M7/SUM($M$7:$M$8)),"Non évalué")</f>
        <v>1.6666666666666665</v>
      </c>
      <c r="O7" s="64">
        <f>COUNTA(E7:I7)</f>
        <v>1</v>
      </c>
      <c r="P7" s="70">
        <f>IF(SUM($M$7:$M$8,$M$10:$M$12)&gt;0,((IF($G7&lt;&gt;"",1/3,0)+IF($H7&lt;&gt;"",2/3,0)+IF($I7&lt;&gt;"",1,0))*$K$5*20*$M7/SUM($M$7:$M$8,$M$10:$M$12)),"Non évalué")</f>
        <v>3.333333333333333</v>
      </c>
    </row>
    <row r="8" spans="2:21" ht="35.1" customHeight="1" x14ac:dyDescent="0.25">
      <c r="B8" s="57" t="s">
        <v>10</v>
      </c>
      <c r="C8" s="58" t="s">
        <v>31</v>
      </c>
      <c r="D8" s="26" t="s">
        <v>32</v>
      </c>
      <c r="E8" s="24" t="s">
        <v>23</v>
      </c>
      <c r="F8" s="24"/>
      <c r="G8" s="24"/>
      <c r="H8" s="24"/>
      <c r="I8" s="24"/>
      <c r="J8" s="19" t="str">
        <f t="shared" ref="J8:J12" si="0">(IF(O8&lt;&gt;1,"◄",""))</f>
        <v/>
      </c>
      <c r="K8" s="22">
        <v>1</v>
      </c>
      <c r="L8" s="29">
        <f>SUM(N$8:N$8)</f>
        <v>0</v>
      </c>
      <c r="M8" s="64">
        <f t="shared" ref="M8:M12" si="1">IF(E8&lt;&gt;"",0,K8)</f>
        <v>0</v>
      </c>
      <c r="N8" s="66">
        <f>IF(SUM(M$7:M$8)&gt;0,((IF(G8&lt;&gt;"",1/3,0)+IF(H8&lt;&gt;"",2/3,0)+IF(I8&lt;&gt;"",1,0))*K$6*20*M8/SUM(M$7:M$8)),"Non évalué")</f>
        <v>0</v>
      </c>
      <c r="O8" s="64">
        <f t="shared" ref="O8:O12" si="2">COUNTA(E8:I8)</f>
        <v>1</v>
      </c>
      <c r="P8" s="70">
        <f t="shared" ref="P8:P12" si="3">IF(SUM($M$7:$M$8,$M$10:$M$12)&gt;0,((IF($G8&lt;&gt;"",1/3,0)+IF($H8&lt;&gt;"",2/3,0)+IF($I8&lt;&gt;"",1,0))*$K$5*20*$M8/SUM($M$7:$M$8,$M$10:$M$12)),"Non évalué")</f>
        <v>0</v>
      </c>
    </row>
    <row r="9" spans="2:21" x14ac:dyDescent="0.25">
      <c r="B9" s="117" t="s">
        <v>33</v>
      </c>
      <c r="C9" s="118"/>
      <c r="D9" s="118"/>
      <c r="E9" s="118"/>
      <c r="F9" s="118"/>
      <c r="G9" s="118"/>
      <c r="H9" s="118"/>
      <c r="I9" s="119"/>
      <c r="K9" s="32">
        <v>0.125</v>
      </c>
      <c r="L9" s="33">
        <f>SUM(L$10:L$12)</f>
        <v>0</v>
      </c>
      <c r="M9" s="64">
        <f>SUM(M$10:M$12)</f>
        <v>0</v>
      </c>
      <c r="P9" s="70"/>
    </row>
    <row r="10" spans="2:21" ht="35.1" customHeight="1" x14ac:dyDescent="0.25">
      <c r="B10" s="31" t="s">
        <v>34</v>
      </c>
      <c r="C10" s="58" t="s">
        <v>36</v>
      </c>
      <c r="D10" s="27" t="s">
        <v>42</v>
      </c>
      <c r="E10" s="25" t="s">
        <v>23</v>
      </c>
      <c r="F10" s="25"/>
      <c r="G10" s="25"/>
      <c r="H10" s="25"/>
      <c r="I10" s="25"/>
      <c r="J10" s="19" t="str">
        <f>(IF(O10&lt;&gt;1,"◄",""))</f>
        <v/>
      </c>
      <c r="K10" s="31">
        <v>1</v>
      </c>
      <c r="L10" s="29">
        <f>SUM(N$10:N$10)</f>
        <v>0</v>
      </c>
      <c r="M10" s="64">
        <f>IF(E10&lt;&gt;"",0,K10)</f>
        <v>0</v>
      </c>
      <c r="N10" s="66" t="str">
        <f>IF(SUM($M$10:$M$12)&gt;0,((IF($G10&lt;&gt;"",1/3,0)+IF($H10&lt;&gt;"",2/3,0)+IF($I10&lt;&gt;"",1,0))*$K$9*20*$M10/SUM($M$10:$M$12)),"Non évalué")</f>
        <v>Non évalué</v>
      </c>
      <c r="O10" s="64">
        <f>COUNTA(E10:I10)</f>
        <v>1</v>
      </c>
      <c r="P10" s="70">
        <f t="shared" si="3"/>
        <v>0</v>
      </c>
    </row>
    <row r="11" spans="2:21" ht="35.1" customHeight="1" x14ac:dyDescent="0.25">
      <c r="B11" s="31" t="s">
        <v>35</v>
      </c>
      <c r="C11" s="58" t="s">
        <v>37</v>
      </c>
      <c r="D11" s="26" t="s">
        <v>41</v>
      </c>
      <c r="E11" s="24" t="s">
        <v>23</v>
      </c>
      <c r="F11" s="24"/>
      <c r="G11" s="39"/>
      <c r="H11" s="24"/>
      <c r="I11" s="24"/>
      <c r="J11" s="19" t="str">
        <f t="shared" ref="J11" si="4">(IF(O11&lt;&gt;1,"◄",""))</f>
        <v/>
      </c>
      <c r="K11" s="31">
        <v>1</v>
      </c>
      <c r="L11" s="29">
        <f>SUM(N$11:N$11)</f>
        <v>0</v>
      </c>
      <c r="M11" s="64">
        <f t="shared" ref="M11" si="5">IF(E11&lt;&gt;"",0,K11)</f>
        <v>0</v>
      </c>
      <c r="N11" s="66" t="str">
        <f t="shared" ref="N11:N12" si="6">IF(SUM($M$10:$M$12)&gt;0,((IF($G11&lt;&gt;"",1/3,0)+IF($H11&lt;&gt;"",2/3,0)+IF($I11&lt;&gt;"",1,0))*$K$9*20*$M11/SUM($M$10:$M$12)),"Non évalué")</f>
        <v>Non évalué</v>
      </c>
      <c r="O11" s="64">
        <f t="shared" ref="O11" si="7">COUNTA(E11:I11)</f>
        <v>1</v>
      </c>
      <c r="P11" s="70">
        <f t="shared" si="3"/>
        <v>0</v>
      </c>
    </row>
    <row r="12" spans="2:21" ht="35.1" customHeight="1" x14ac:dyDescent="0.25">
      <c r="B12" s="31" t="s">
        <v>39</v>
      </c>
      <c r="C12" s="58" t="s">
        <v>38</v>
      </c>
      <c r="D12" s="27" t="s">
        <v>40</v>
      </c>
      <c r="E12" s="25" t="s">
        <v>23</v>
      </c>
      <c r="F12" s="25"/>
      <c r="G12" s="25"/>
      <c r="H12" s="25"/>
      <c r="I12" s="25"/>
      <c r="J12" s="19" t="str">
        <f t="shared" si="0"/>
        <v/>
      </c>
      <c r="K12" s="31">
        <v>1</v>
      </c>
      <c r="L12" s="29">
        <f>SUM(N$12:N$12)</f>
        <v>0</v>
      </c>
      <c r="M12" s="64">
        <f t="shared" si="1"/>
        <v>0</v>
      </c>
      <c r="N12" s="66" t="str">
        <f t="shared" si="6"/>
        <v>Non évalué</v>
      </c>
      <c r="O12" s="64">
        <f t="shared" si="2"/>
        <v>1</v>
      </c>
      <c r="P12" s="70">
        <f t="shared" si="3"/>
        <v>0</v>
      </c>
    </row>
    <row r="13" spans="2:21" x14ac:dyDescent="0.25">
      <c r="B13" s="113" t="s">
        <v>11</v>
      </c>
      <c r="C13" s="114"/>
      <c r="D13" s="114"/>
      <c r="E13" s="115"/>
      <c r="F13" s="115"/>
      <c r="G13" s="115"/>
      <c r="H13" s="115"/>
      <c r="I13" s="116"/>
      <c r="J13" s="19"/>
      <c r="K13" s="20">
        <f>SUM(K14,K18,K24,K31,K34)</f>
        <v>0.25</v>
      </c>
      <c r="L13" s="8">
        <f>SUM(L14,L18,L24,L31,L34)</f>
        <v>0.66666666666666674</v>
      </c>
      <c r="M13" s="64">
        <f>SUM(M14,M18,M24,M31,M34)</f>
        <v>3</v>
      </c>
      <c r="P13" s="71">
        <f>SUM(P15:P17,P19:P23,P25:P30,P32:P33,P35:P37)</f>
        <v>3.333333333333333</v>
      </c>
    </row>
    <row r="14" spans="2:21" x14ac:dyDescent="0.25">
      <c r="B14" s="117" t="s">
        <v>43</v>
      </c>
      <c r="C14" s="118"/>
      <c r="D14" s="118"/>
      <c r="E14" s="118"/>
      <c r="F14" s="118"/>
      <c r="G14" s="118"/>
      <c r="H14" s="118"/>
      <c r="I14" s="119"/>
      <c r="J14" s="19"/>
      <c r="K14" s="32">
        <v>0.05</v>
      </c>
      <c r="L14" s="33">
        <f>SUM(L15:L17)</f>
        <v>0</v>
      </c>
      <c r="M14" s="64">
        <f>SUM(M15:M17)</f>
        <v>0</v>
      </c>
    </row>
    <row r="15" spans="2:21" ht="54.95" customHeight="1" x14ac:dyDescent="0.25">
      <c r="B15" s="42" t="s">
        <v>12</v>
      </c>
      <c r="C15" s="55" t="s">
        <v>46</v>
      </c>
      <c r="D15" s="2" t="s">
        <v>48</v>
      </c>
      <c r="E15" s="31" t="s">
        <v>23</v>
      </c>
      <c r="F15" s="31"/>
      <c r="G15" s="31"/>
      <c r="H15" s="31"/>
      <c r="I15" s="31"/>
      <c r="J15" s="19" t="str">
        <f t="shared" ref="J15:J21" si="8">(IF(O15&lt;&gt;1,"◄",""))</f>
        <v/>
      </c>
      <c r="K15" s="6">
        <v>1</v>
      </c>
      <c r="L15" s="28">
        <f>SUM(N15)</f>
        <v>0</v>
      </c>
      <c r="M15" s="64">
        <f t="shared" ref="M15:M21" si="9">IF(E15&lt;&gt;"",0,K15)</f>
        <v>0</v>
      </c>
      <c r="N15" s="66" t="str">
        <f>IF(SUM($M$15:$M$17)&gt;0,((IF($G15&lt;&gt;"",1/3,0)+IF($H15&lt;&gt;"",2/3,0)+IF($I15&lt;&gt;"",1,0))*$K$14*20*$M15/SUM($M$15:$M$17)),"Non évalué")</f>
        <v>Non évalué</v>
      </c>
      <c r="O15" s="64">
        <f t="shared" ref="O15:O21" si="10">COUNTA(E15:I15)</f>
        <v>1</v>
      </c>
      <c r="P15" s="70">
        <f>IF(SUM($M$15:$M$17,$M$19:$M$23,$M$25:$M$30,$M$32:$M$33,$M$35:$M$37)&gt;0,((IF($G15&lt;&gt;"",1/3,0)+IF($H15&lt;&gt;"",2/3,0)+IF($I15&lt;&gt;"",1,0))*$K$13*20*$M15/SUM($M$15:$M$17,$M$19:$M$23,$M$25:$M$30,$M$32:$M$33,$M$35:$M$37)),"Non évalué")</f>
        <v>0</v>
      </c>
    </row>
    <row r="16" spans="2:21" ht="54.95" customHeight="1" x14ac:dyDescent="0.25">
      <c r="B16" s="42" t="s">
        <v>13</v>
      </c>
      <c r="C16" s="55" t="s">
        <v>44</v>
      </c>
      <c r="D16" s="3" t="s">
        <v>47</v>
      </c>
      <c r="E16" s="40" t="s">
        <v>23</v>
      </c>
      <c r="F16" s="40"/>
      <c r="G16" s="40"/>
      <c r="H16" s="40"/>
      <c r="I16" s="40"/>
      <c r="J16" s="19" t="str">
        <f t="shared" si="8"/>
        <v/>
      </c>
      <c r="K16" s="6">
        <v>1</v>
      </c>
      <c r="L16" s="28">
        <f t="shared" ref="L16:L17" si="11">SUM(N16)</f>
        <v>0</v>
      </c>
      <c r="M16" s="64">
        <f t="shared" si="9"/>
        <v>0</v>
      </c>
      <c r="N16" s="66" t="str">
        <f t="shared" ref="N16:N17" si="12">IF(SUM($M$15:$M$17)&gt;0,((IF($G16&lt;&gt;"",1/3,0)+IF($H16&lt;&gt;"",2/3,0)+IF($I16&lt;&gt;"",1,0))*$K$14*20*$M16/SUM($M$15:$M$17)),"Non évalué")</f>
        <v>Non évalué</v>
      </c>
      <c r="O16" s="64">
        <f t="shared" si="10"/>
        <v>1</v>
      </c>
      <c r="P16" s="70">
        <f t="shared" ref="P16:P37" si="13">IF(SUM($M$15:$M$17,$M$19:$M$23,$M$25:$M$30,$M$32:$M$33,$M$35:$M$37)&gt;0,((IF($G16&lt;&gt;"",1/3,0)+IF($H16&lt;&gt;"",2/3,0)+IF($I16&lt;&gt;"",1,0))*$K$13*20*$M16/SUM($M$15:$M$17,$M$19:$M$23,$M$25:$M$30,$M$32:$M$33,$M$35:$M$37)),"Non évalué")</f>
        <v>0</v>
      </c>
    </row>
    <row r="17" spans="2:16" ht="54.95" customHeight="1" x14ac:dyDescent="0.25">
      <c r="B17" s="42" t="s">
        <v>14</v>
      </c>
      <c r="C17" s="55" t="s">
        <v>45</v>
      </c>
      <c r="D17" s="2" t="s">
        <v>49</v>
      </c>
      <c r="E17" s="31" t="s">
        <v>23</v>
      </c>
      <c r="F17" s="31"/>
      <c r="G17" s="31"/>
      <c r="H17" s="31"/>
      <c r="I17" s="31"/>
      <c r="J17" s="19" t="str">
        <f t="shared" si="8"/>
        <v/>
      </c>
      <c r="K17" s="6">
        <v>1</v>
      </c>
      <c r="L17" s="28">
        <f t="shared" si="11"/>
        <v>0</v>
      </c>
      <c r="M17" s="64">
        <f t="shared" si="9"/>
        <v>0</v>
      </c>
      <c r="N17" s="66" t="str">
        <f t="shared" si="12"/>
        <v>Non évalué</v>
      </c>
      <c r="O17" s="64">
        <f t="shared" si="10"/>
        <v>1</v>
      </c>
      <c r="P17" s="70">
        <f t="shared" si="13"/>
        <v>0</v>
      </c>
    </row>
    <row r="18" spans="2:16" x14ac:dyDescent="0.25">
      <c r="B18" s="117" t="s">
        <v>50</v>
      </c>
      <c r="C18" s="118"/>
      <c r="D18" s="118"/>
      <c r="E18" s="118"/>
      <c r="F18" s="118"/>
      <c r="G18" s="118"/>
      <c r="H18" s="118"/>
      <c r="I18" s="119"/>
      <c r="J18" s="19"/>
      <c r="K18" s="32">
        <v>0.05</v>
      </c>
      <c r="L18" s="34">
        <f>SUM(L19:L23)</f>
        <v>0.66666666666666674</v>
      </c>
      <c r="M18" s="64">
        <f>SUM(M19:M23)</f>
        <v>3</v>
      </c>
      <c r="P18" s="70"/>
    </row>
    <row r="19" spans="2:16" ht="24.95" customHeight="1" x14ac:dyDescent="0.25">
      <c r="B19" s="135" t="s">
        <v>15</v>
      </c>
      <c r="C19" s="122" t="s">
        <v>55</v>
      </c>
      <c r="D19" s="61" t="s">
        <v>51</v>
      </c>
      <c r="E19" s="41" t="s">
        <v>23</v>
      </c>
      <c r="F19" s="41"/>
      <c r="G19" s="41"/>
      <c r="H19" s="41"/>
      <c r="I19" s="41"/>
      <c r="J19" s="19" t="str">
        <f t="shared" si="8"/>
        <v/>
      </c>
      <c r="K19" s="6">
        <v>1</v>
      </c>
      <c r="L19" s="108">
        <f>SUM(N19:N20)</f>
        <v>0</v>
      </c>
      <c r="M19" s="64">
        <f t="shared" si="9"/>
        <v>0</v>
      </c>
      <c r="N19" s="66">
        <f>IF(SUM($M$19:$M$23)&gt;0,((IF($G19&lt;&gt;"",1/3,0)+IF($H19&lt;&gt;"",2/3,0)+IF($I19&lt;&gt;"",1,0))*$K$18*20*$M19/SUM($M$19:$M$23)),"Non évalué")</f>
        <v>0</v>
      </c>
      <c r="O19" s="64">
        <f t="shared" si="10"/>
        <v>1</v>
      </c>
      <c r="P19" s="70">
        <f t="shared" si="13"/>
        <v>0</v>
      </c>
    </row>
    <row r="20" spans="2:16" ht="24.95" customHeight="1" x14ac:dyDescent="0.25">
      <c r="B20" s="137"/>
      <c r="C20" s="123"/>
      <c r="D20" s="62" t="s">
        <v>52</v>
      </c>
      <c r="E20" s="40" t="s">
        <v>23</v>
      </c>
      <c r="F20" s="40"/>
      <c r="G20" s="40"/>
      <c r="H20" s="40"/>
      <c r="I20" s="40"/>
      <c r="J20" s="19" t="str">
        <f t="shared" si="8"/>
        <v/>
      </c>
      <c r="K20" s="6">
        <v>1</v>
      </c>
      <c r="L20" s="109"/>
      <c r="M20" s="64">
        <f t="shared" si="9"/>
        <v>0</v>
      </c>
      <c r="N20" s="66">
        <f t="shared" ref="N20:N23" si="14">IF(SUM($M$19:$M$23)&gt;0,((IF($G20&lt;&gt;"",1/3,0)+IF($H20&lt;&gt;"",2/3,0)+IF($I20&lt;&gt;"",1,0))*$K$18*20*$M20/SUM($M$19:$M$23)),"Non évalué")</f>
        <v>0</v>
      </c>
      <c r="O20" s="64">
        <f t="shared" si="10"/>
        <v>1</v>
      </c>
      <c r="P20" s="70">
        <f t="shared" si="13"/>
        <v>0</v>
      </c>
    </row>
    <row r="21" spans="2:16" ht="24.95" customHeight="1" x14ac:dyDescent="0.25">
      <c r="B21" s="135" t="s">
        <v>16</v>
      </c>
      <c r="C21" s="122" t="s">
        <v>56</v>
      </c>
      <c r="D21" s="55" t="s">
        <v>53</v>
      </c>
      <c r="E21" s="41"/>
      <c r="F21" s="41"/>
      <c r="G21" s="41"/>
      <c r="H21" s="41"/>
      <c r="I21" s="41" t="s">
        <v>23</v>
      </c>
      <c r="J21" s="19" t="str">
        <f t="shared" si="8"/>
        <v/>
      </c>
      <c r="K21" s="6">
        <v>1</v>
      </c>
      <c r="L21" s="110">
        <f>SUM(N21:N23)</f>
        <v>0.66666666666666674</v>
      </c>
      <c r="M21" s="64">
        <f t="shared" si="9"/>
        <v>1</v>
      </c>
      <c r="N21" s="66">
        <f t="shared" si="14"/>
        <v>0.33333333333333331</v>
      </c>
      <c r="O21" s="64">
        <f t="shared" si="10"/>
        <v>1</v>
      </c>
      <c r="P21" s="70">
        <f t="shared" si="13"/>
        <v>1.6666666666666667</v>
      </c>
    </row>
    <row r="22" spans="2:16" ht="24.95" customHeight="1" x14ac:dyDescent="0.25">
      <c r="B22" s="136"/>
      <c r="C22" s="150"/>
      <c r="D22" s="62" t="s">
        <v>163</v>
      </c>
      <c r="E22" s="40"/>
      <c r="F22" s="40"/>
      <c r="G22" s="40"/>
      <c r="H22" s="40" t="s">
        <v>23</v>
      </c>
      <c r="I22" s="40"/>
      <c r="J22" s="19" t="str">
        <f t="shared" ref="J22:J23" si="15">(IF(O22&lt;&gt;1,"◄",""))</f>
        <v/>
      </c>
      <c r="K22" s="31">
        <v>1</v>
      </c>
      <c r="L22" s="111"/>
      <c r="M22" s="64">
        <f t="shared" ref="M22:M23" si="16">IF(E22&lt;&gt;"",0,K22)</f>
        <v>1</v>
      </c>
      <c r="N22" s="66">
        <f t="shared" si="14"/>
        <v>0.22222222222222221</v>
      </c>
      <c r="O22" s="64">
        <f t="shared" ref="O22:O23" si="17">COUNTA(E22:I22)</f>
        <v>1</v>
      </c>
      <c r="P22" s="70">
        <f t="shared" si="13"/>
        <v>1.1111111111111109</v>
      </c>
    </row>
    <row r="23" spans="2:16" ht="24.95" customHeight="1" x14ac:dyDescent="0.25">
      <c r="B23" s="137"/>
      <c r="C23" s="123"/>
      <c r="D23" s="55" t="s">
        <v>54</v>
      </c>
      <c r="E23" s="41"/>
      <c r="F23" s="41"/>
      <c r="G23" s="41" t="s">
        <v>23</v>
      </c>
      <c r="H23" s="41"/>
      <c r="I23" s="41"/>
      <c r="J23" s="19" t="str">
        <f t="shared" si="15"/>
        <v/>
      </c>
      <c r="K23" s="31">
        <v>1</v>
      </c>
      <c r="L23" s="112"/>
      <c r="M23" s="64">
        <f t="shared" si="16"/>
        <v>1</v>
      </c>
      <c r="N23" s="66">
        <f t="shared" si="14"/>
        <v>0.1111111111111111</v>
      </c>
      <c r="O23" s="64">
        <f t="shared" si="17"/>
        <v>1</v>
      </c>
      <c r="P23" s="70">
        <f t="shared" si="13"/>
        <v>0.55555555555555547</v>
      </c>
    </row>
    <row r="24" spans="2:16" x14ac:dyDescent="0.25">
      <c r="B24" s="117" t="s">
        <v>57</v>
      </c>
      <c r="C24" s="118"/>
      <c r="D24" s="118"/>
      <c r="E24" s="118"/>
      <c r="F24" s="118"/>
      <c r="G24" s="118"/>
      <c r="H24" s="118"/>
      <c r="I24" s="119"/>
      <c r="J24" s="19"/>
      <c r="K24" s="32">
        <v>0.05</v>
      </c>
      <c r="L24" s="34">
        <f>SUM(L25:L30)</f>
        <v>0</v>
      </c>
      <c r="M24" s="64">
        <f>SUM(M25:M30)</f>
        <v>0</v>
      </c>
      <c r="P24" s="70"/>
    </row>
    <row r="25" spans="2:16" ht="24.95" customHeight="1" x14ac:dyDescent="0.25">
      <c r="B25" s="135" t="s">
        <v>61</v>
      </c>
      <c r="C25" s="122" t="s">
        <v>58</v>
      </c>
      <c r="D25" s="61" t="s">
        <v>59</v>
      </c>
      <c r="E25" s="41" t="s">
        <v>23</v>
      </c>
      <c r="F25" s="41"/>
      <c r="G25" s="41"/>
      <c r="H25" s="41"/>
      <c r="I25" s="41"/>
      <c r="J25" s="19" t="str">
        <f t="shared" ref="J25:J29" si="18">(IF(O25&lt;&gt;1,"◄",""))</f>
        <v/>
      </c>
      <c r="K25" s="31">
        <v>1</v>
      </c>
      <c r="L25" s="23">
        <f>SUM(N25)</f>
        <v>0</v>
      </c>
      <c r="M25" s="64">
        <f t="shared" ref="M25:M29" si="19">IF(E25&lt;&gt;"",0,K25)</f>
        <v>0</v>
      </c>
      <c r="N25" s="66" t="str">
        <f>IF(SUM($M$25:$M$30)&gt;0,((IF($G25&lt;&gt;"",1/3,0)+IF($H25&lt;&gt;"",2/3,0)+IF($I25&lt;&gt;"",1,0))*$K$24*20*$M25/SUM($M$25:$M$30)),"Non évalué")</f>
        <v>Non évalué</v>
      </c>
      <c r="O25" s="64">
        <f t="shared" ref="O25:O29" si="20">COUNTA(E25:I25)</f>
        <v>1</v>
      </c>
      <c r="P25" s="70">
        <f t="shared" si="13"/>
        <v>0</v>
      </c>
    </row>
    <row r="26" spans="2:16" ht="24.95" customHeight="1" x14ac:dyDescent="0.25">
      <c r="B26" s="137"/>
      <c r="C26" s="123"/>
      <c r="D26" s="62" t="s">
        <v>60</v>
      </c>
      <c r="E26" s="40" t="s">
        <v>23</v>
      </c>
      <c r="F26" s="40"/>
      <c r="G26" s="40"/>
      <c r="H26" s="40"/>
      <c r="I26" s="40"/>
      <c r="J26" s="19" t="str">
        <f t="shared" si="18"/>
        <v/>
      </c>
      <c r="K26" s="31">
        <v>1</v>
      </c>
      <c r="L26" s="29">
        <f t="shared" ref="L26:L29" si="21">SUM(N26)</f>
        <v>0</v>
      </c>
      <c r="M26" s="64">
        <f t="shared" si="19"/>
        <v>0</v>
      </c>
      <c r="N26" s="66" t="str">
        <f t="shared" ref="N26:N30" si="22">IF(SUM($M$25:$M$30)&gt;0,((IF($G26&lt;&gt;"",1/3,0)+IF($H26&lt;&gt;"",2/3,0)+IF($I26&lt;&gt;"",1,0))*$K$24*20*$M26/SUM($M$25:$M$30)),"Non évalué")</f>
        <v>Non évalué</v>
      </c>
      <c r="O26" s="64">
        <f t="shared" si="20"/>
        <v>1</v>
      </c>
      <c r="P26" s="70">
        <f t="shared" si="13"/>
        <v>0</v>
      </c>
    </row>
    <row r="27" spans="2:16" ht="24.95" customHeight="1" x14ac:dyDescent="0.25">
      <c r="B27" s="120" t="s">
        <v>62</v>
      </c>
      <c r="C27" s="128" t="s">
        <v>63</v>
      </c>
      <c r="D27" s="2" t="s">
        <v>64</v>
      </c>
      <c r="E27" s="41" t="s">
        <v>23</v>
      </c>
      <c r="F27" s="41"/>
      <c r="G27" s="41"/>
      <c r="H27" s="41"/>
      <c r="I27" s="41"/>
      <c r="J27" s="19" t="str">
        <f t="shared" si="18"/>
        <v/>
      </c>
      <c r="K27" s="31">
        <v>1</v>
      </c>
      <c r="L27" s="29">
        <f t="shared" si="21"/>
        <v>0</v>
      </c>
      <c r="M27" s="64">
        <f t="shared" si="19"/>
        <v>0</v>
      </c>
      <c r="N27" s="66" t="str">
        <f t="shared" si="22"/>
        <v>Non évalué</v>
      </c>
      <c r="O27" s="64">
        <f t="shared" si="20"/>
        <v>1</v>
      </c>
      <c r="P27" s="70">
        <f t="shared" si="13"/>
        <v>0</v>
      </c>
    </row>
    <row r="28" spans="2:16" ht="24.95" customHeight="1" x14ac:dyDescent="0.25">
      <c r="B28" s="127"/>
      <c r="C28" s="128"/>
      <c r="D28" s="3" t="s">
        <v>65</v>
      </c>
      <c r="E28" s="40" t="s">
        <v>23</v>
      </c>
      <c r="F28" s="40"/>
      <c r="G28" s="40"/>
      <c r="H28" s="40"/>
      <c r="I28" s="40"/>
      <c r="J28" s="19" t="str">
        <f t="shared" si="18"/>
        <v/>
      </c>
      <c r="K28" s="31">
        <v>1</v>
      </c>
      <c r="L28" s="29">
        <f t="shared" si="21"/>
        <v>0</v>
      </c>
      <c r="M28" s="64">
        <f t="shared" si="19"/>
        <v>0</v>
      </c>
      <c r="N28" s="66" t="str">
        <f t="shared" si="22"/>
        <v>Non évalué</v>
      </c>
      <c r="O28" s="64">
        <f t="shared" si="20"/>
        <v>1</v>
      </c>
      <c r="P28" s="70">
        <f t="shared" si="13"/>
        <v>0</v>
      </c>
    </row>
    <row r="29" spans="2:16" ht="24.95" customHeight="1" x14ac:dyDescent="0.25">
      <c r="B29" s="59" t="s">
        <v>67</v>
      </c>
      <c r="C29" s="55" t="s">
        <v>66</v>
      </c>
      <c r="D29" s="2" t="s">
        <v>164</v>
      </c>
      <c r="E29" s="41" t="s">
        <v>23</v>
      </c>
      <c r="F29" s="41"/>
      <c r="G29" s="41"/>
      <c r="H29" s="41"/>
      <c r="I29" s="41"/>
      <c r="J29" s="19" t="str">
        <f t="shared" si="18"/>
        <v/>
      </c>
      <c r="K29" s="31">
        <v>1</v>
      </c>
      <c r="L29" s="29">
        <f t="shared" si="21"/>
        <v>0</v>
      </c>
      <c r="M29" s="64">
        <f t="shared" si="19"/>
        <v>0</v>
      </c>
      <c r="N29" s="66" t="str">
        <f t="shared" si="22"/>
        <v>Non évalué</v>
      </c>
      <c r="O29" s="64">
        <f t="shared" si="20"/>
        <v>1</v>
      </c>
      <c r="P29" s="70">
        <f t="shared" si="13"/>
        <v>0</v>
      </c>
    </row>
    <row r="30" spans="2:16" ht="24.95" customHeight="1" x14ac:dyDescent="0.25">
      <c r="B30" s="59" t="s">
        <v>68</v>
      </c>
      <c r="C30" s="55" t="s">
        <v>69</v>
      </c>
      <c r="D30" s="3" t="s">
        <v>70</v>
      </c>
      <c r="E30" s="40" t="s">
        <v>23</v>
      </c>
      <c r="F30" s="40"/>
      <c r="G30" s="40"/>
      <c r="H30" s="40"/>
      <c r="I30" s="40"/>
      <c r="J30" s="19" t="str">
        <f t="shared" ref="J30" si="23">(IF(O30&lt;&gt;1,"◄",""))</f>
        <v/>
      </c>
      <c r="K30" s="31">
        <v>1</v>
      </c>
      <c r="L30" s="29">
        <f t="shared" ref="L30" si="24">SUM(N30)</f>
        <v>0</v>
      </c>
      <c r="M30" s="64">
        <f t="shared" ref="M30" si="25">IF(E30&lt;&gt;"",0,K30)</f>
        <v>0</v>
      </c>
      <c r="N30" s="66" t="str">
        <f t="shared" si="22"/>
        <v>Non évalué</v>
      </c>
      <c r="O30" s="64">
        <f t="shared" ref="O30" si="26">COUNTA(E30:I30)</f>
        <v>1</v>
      </c>
      <c r="P30" s="70">
        <f t="shared" si="13"/>
        <v>0</v>
      </c>
    </row>
    <row r="31" spans="2:16" x14ac:dyDescent="0.25">
      <c r="B31" s="117" t="s">
        <v>71</v>
      </c>
      <c r="C31" s="118"/>
      <c r="D31" s="118"/>
      <c r="E31" s="118"/>
      <c r="F31" s="118"/>
      <c r="G31" s="118"/>
      <c r="H31" s="118"/>
      <c r="I31" s="119"/>
      <c r="K31" s="32">
        <v>0.05</v>
      </c>
      <c r="L31" s="33">
        <f>SUM(L32:L33)</f>
        <v>0</v>
      </c>
      <c r="M31" s="64">
        <f>SUM(M32:M33)</f>
        <v>0</v>
      </c>
      <c r="P31" s="70"/>
    </row>
    <row r="32" spans="2:16" ht="45" customHeight="1" x14ac:dyDescent="0.25">
      <c r="B32" s="57" t="s">
        <v>72</v>
      </c>
      <c r="C32" s="58" t="s">
        <v>74</v>
      </c>
      <c r="D32" s="27" t="s">
        <v>75</v>
      </c>
      <c r="E32" s="25" t="s">
        <v>23</v>
      </c>
      <c r="F32" s="25"/>
      <c r="G32" s="25"/>
      <c r="H32" s="38"/>
      <c r="I32" s="25"/>
      <c r="J32" s="19" t="str">
        <f>(IF(O32&lt;&gt;1,"◄",""))</f>
        <v/>
      </c>
      <c r="K32" s="31">
        <v>1</v>
      </c>
      <c r="L32" s="29">
        <f>SUM(N32)</f>
        <v>0</v>
      </c>
      <c r="M32" s="64">
        <f>IF(E32&lt;&gt;"",0,K32)</f>
        <v>0</v>
      </c>
      <c r="N32" s="66" t="str">
        <f>IF(SUM($M$32:$M$33)&gt;0,((IF($G32&lt;&gt;"",1/3,0)+IF($H32&lt;&gt;"",2/3,0)+IF($I32&lt;&gt;"",1,0))*$K$31*20*$M32/SUM($M$32:$M$33)),"Non évalué")</f>
        <v>Non évalué</v>
      </c>
      <c r="O32" s="64">
        <f>COUNTA(E32:I32)</f>
        <v>1</v>
      </c>
      <c r="P32" s="70">
        <f t="shared" si="13"/>
        <v>0</v>
      </c>
    </row>
    <row r="33" spans="2:16" ht="45" customHeight="1" x14ac:dyDescent="0.25">
      <c r="B33" s="25" t="s">
        <v>73</v>
      </c>
      <c r="C33" s="58" t="s">
        <v>76</v>
      </c>
      <c r="D33" s="26" t="s">
        <v>77</v>
      </c>
      <c r="E33" s="24" t="s">
        <v>23</v>
      </c>
      <c r="F33" s="24"/>
      <c r="G33" s="39"/>
      <c r="H33" s="24"/>
      <c r="I33" s="24"/>
      <c r="J33" s="19" t="str">
        <f t="shared" ref="J33" si="27">(IF(O33&lt;&gt;1,"◄",""))</f>
        <v/>
      </c>
      <c r="K33" s="31">
        <v>1</v>
      </c>
      <c r="L33" s="29">
        <f>SUM(N33)</f>
        <v>0</v>
      </c>
      <c r="M33" s="64">
        <f t="shared" ref="M33" si="28">IF(E33&lt;&gt;"",0,K33)</f>
        <v>0</v>
      </c>
      <c r="N33" s="66" t="str">
        <f>IF(SUM($M$32:$M$33)&gt;0,((IF($G33&lt;&gt;"",1/3,0)+IF($H33&lt;&gt;"",2/3,0)+IF($I33&lt;&gt;"",1,0))*$K$31*20*$M33/SUM($M$32:$M$33)),"Non évalué")</f>
        <v>Non évalué</v>
      </c>
      <c r="O33" s="64">
        <f t="shared" ref="O33" si="29">COUNTA(E33:I33)</f>
        <v>1</v>
      </c>
      <c r="P33" s="70">
        <f t="shared" si="13"/>
        <v>0</v>
      </c>
    </row>
    <row r="34" spans="2:16" x14ac:dyDescent="0.25">
      <c r="B34" s="117" t="s">
        <v>81</v>
      </c>
      <c r="C34" s="118"/>
      <c r="D34" s="118"/>
      <c r="E34" s="118"/>
      <c r="F34" s="118"/>
      <c r="G34" s="118"/>
      <c r="H34" s="118"/>
      <c r="I34" s="119"/>
      <c r="J34" s="19"/>
      <c r="K34" s="32">
        <v>0.05</v>
      </c>
      <c r="L34" s="33">
        <f>SUM(L35:L37)</f>
        <v>0</v>
      </c>
      <c r="M34" s="64">
        <f>SUM(M35:M37)</f>
        <v>0</v>
      </c>
      <c r="P34" s="70"/>
    </row>
    <row r="35" spans="2:16" ht="35.1" customHeight="1" x14ac:dyDescent="0.25">
      <c r="B35" s="59" t="s">
        <v>78</v>
      </c>
      <c r="C35" s="55" t="s">
        <v>82</v>
      </c>
      <c r="D35" s="2" t="s">
        <v>87</v>
      </c>
      <c r="E35" s="31" t="s">
        <v>23</v>
      </c>
      <c r="F35" s="31"/>
      <c r="G35" s="31"/>
      <c r="H35" s="31"/>
      <c r="I35" s="31"/>
      <c r="J35" s="19" t="str">
        <f t="shared" ref="J35:J37" si="30">(IF(O35&lt;&gt;1,"◄",""))</f>
        <v/>
      </c>
      <c r="K35" s="31">
        <v>1</v>
      </c>
      <c r="L35" s="56">
        <f>SUM(N35)</f>
        <v>0</v>
      </c>
      <c r="M35" s="64">
        <f t="shared" ref="M35:M37" si="31">IF(E35&lt;&gt;"",0,K35)</f>
        <v>0</v>
      </c>
      <c r="N35" s="66" t="str">
        <f>IF(SUM($M$35:$M$37)&gt;0,((IF($G35&lt;&gt;"",1/3,0)+IF($H35&lt;&gt;"",2/3,0)+IF($I35&lt;&gt;"",1,0))*$K$34*20*$M35/SUM($M$35:$M$37)),"Non évalué")</f>
        <v>Non évalué</v>
      </c>
      <c r="O35" s="64">
        <f t="shared" ref="O35:O37" si="32">COUNTA(E35:I35)</f>
        <v>1</v>
      </c>
      <c r="P35" s="70">
        <f t="shared" si="13"/>
        <v>0</v>
      </c>
    </row>
    <row r="36" spans="2:16" ht="35.1" customHeight="1" x14ac:dyDescent="0.25">
      <c r="B36" s="59" t="s">
        <v>79</v>
      </c>
      <c r="C36" s="55" t="s">
        <v>83</v>
      </c>
      <c r="D36" s="3" t="s">
        <v>86</v>
      </c>
      <c r="E36" s="40" t="s">
        <v>23</v>
      </c>
      <c r="F36" s="40"/>
      <c r="G36" s="40"/>
      <c r="H36" s="40"/>
      <c r="I36" s="40"/>
      <c r="J36" s="19" t="str">
        <f t="shared" si="30"/>
        <v/>
      </c>
      <c r="K36" s="31">
        <v>1</v>
      </c>
      <c r="L36" s="56">
        <f t="shared" ref="L36:L37" si="33">SUM(N36)</f>
        <v>0</v>
      </c>
      <c r="M36" s="64">
        <f t="shared" si="31"/>
        <v>0</v>
      </c>
      <c r="N36" s="66" t="str">
        <f t="shared" ref="N36:N37" si="34">IF(SUM($M$35:$M$37)&gt;0,((IF($G36&lt;&gt;"",1/3,0)+IF($H36&lt;&gt;"",2/3,0)+IF($I36&lt;&gt;"",1,0))*$K$34*20*$M36/SUM($M$35:$M$37)),"Non évalué")</f>
        <v>Non évalué</v>
      </c>
      <c r="O36" s="64">
        <f t="shared" si="32"/>
        <v>1</v>
      </c>
      <c r="P36" s="70">
        <f t="shared" si="13"/>
        <v>0</v>
      </c>
    </row>
    <row r="37" spans="2:16" ht="35.1" customHeight="1" x14ac:dyDescent="0.25">
      <c r="B37" s="59" t="s">
        <v>80</v>
      </c>
      <c r="C37" s="55" t="s">
        <v>84</v>
      </c>
      <c r="D37" s="2" t="s">
        <v>85</v>
      </c>
      <c r="E37" s="31" t="s">
        <v>23</v>
      </c>
      <c r="F37" s="31"/>
      <c r="G37" s="31"/>
      <c r="H37" s="31"/>
      <c r="I37" s="31"/>
      <c r="J37" s="19" t="str">
        <f t="shared" si="30"/>
        <v/>
      </c>
      <c r="K37" s="31">
        <v>1</v>
      </c>
      <c r="L37" s="56">
        <f t="shared" si="33"/>
        <v>0</v>
      </c>
      <c r="M37" s="64">
        <f t="shared" si="31"/>
        <v>0</v>
      </c>
      <c r="N37" s="66" t="str">
        <f t="shared" si="34"/>
        <v>Non évalué</v>
      </c>
      <c r="O37" s="64">
        <f t="shared" si="32"/>
        <v>1</v>
      </c>
      <c r="P37" s="70">
        <f t="shared" si="13"/>
        <v>0</v>
      </c>
    </row>
    <row r="38" spans="2:16" x14ac:dyDescent="0.25">
      <c r="B38" s="113" t="s">
        <v>88</v>
      </c>
      <c r="C38" s="114"/>
      <c r="D38" s="114"/>
      <c r="E38" s="115"/>
      <c r="F38" s="115"/>
      <c r="G38" s="115"/>
      <c r="H38" s="115"/>
      <c r="I38" s="116"/>
      <c r="J38" s="19"/>
      <c r="K38" s="20">
        <f>SUM(K39,K42,K46,K49,K53,K57)</f>
        <v>0.25</v>
      </c>
      <c r="L38" s="8">
        <f>SUM(L39,L42,L46,L49,L53,L57)</f>
        <v>1.4666666666666668</v>
      </c>
      <c r="M38" s="64">
        <f>SUM(M39,M42,M46,M49,M53,M57)</f>
        <v>3</v>
      </c>
      <c r="P38" s="71">
        <f>SUM(P40:P41,P43:P45,P47:P48,P50:P52,P54:P56,P58:P60)</f>
        <v>4.4444444444444446</v>
      </c>
    </row>
    <row r="39" spans="2:16" x14ac:dyDescent="0.25">
      <c r="B39" s="117" t="s">
        <v>89</v>
      </c>
      <c r="C39" s="118"/>
      <c r="D39" s="118"/>
      <c r="E39" s="118"/>
      <c r="F39" s="118"/>
      <c r="G39" s="118"/>
      <c r="H39" s="118"/>
      <c r="I39" s="119"/>
      <c r="J39" s="19"/>
      <c r="K39" s="32">
        <v>0.05</v>
      </c>
      <c r="L39" s="33">
        <f>SUM(L40:L41)</f>
        <v>0</v>
      </c>
      <c r="M39" s="64">
        <f>SUM(M40:M41)</f>
        <v>0</v>
      </c>
    </row>
    <row r="40" spans="2:16" ht="35.1" customHeight="1" x14ac:dyDescent="0.25">
      <c r="B40" s="42" t="s">
        <v>95</v>
      </c>
      <c r="C40" s="55" t="s">
        <v>99</v>
      </c>
      <c r="D40" s="2" t="s">
        <v>100</v>
      </c>
      <c r="E40" s="31" t="s">
        <v>23</v>
      </c>
      <c r="F40" s="31"/>
      <c r="G40" s="31"/>
      <c r="H40" s="31"/>
      <c r="I40" s="31"/>
      <c r="J40" s="19" t="str">
        <f t="shared" ref="J40:J41" si="35">(IF(O40&lt;&gt;1,"◄",""))</f>
        <v/>
      </c>
      <c r="K40" s="31">
        <v>1</v>
      </c>
      <c r="L40" s="56">
        <f>SUM(N40)</f>
        <v>0</v>
      </c>
      <c r="M40" s="64">
        <f t="shared" ref="M40:M41" si="36">IF(E40&lt;&gt;"",0,K40)</f>
        <v>0</v>
      </c>
      <c r="N40" s="66" t="str">
        <f>IF(SUM($M$40:$M$41)&gt;0,((IF($G40&lt;&gt;"",1/3,0)+IF($H40&lt;&gt;"",2/3,0)+IF($I40&lt;&gt;"",1,0))*$K$39*20*$M40/SUM($M$40:$M$41)),"Non évalué")</f>
        <v>Non évalué</v>
      </c>
      <c r="O40" s="64">
        <f t="shared" ref="O40:O41" si="37">COUNTA(E40:I40)</f>
        <v>1</v>
      </c>
      <c r="P40" s="70">
        <f>IF(SUM($M$40:$M$41,$M$43:$M$45,$M$47:$M$48,$M$50:$M$52,$M$54:$M$56,$M$58:$M$60)&gt;0,((IF($G40&lt;&gt;"",1/3,0)+IF($H40&lt;&gt;"",2/3,0)+IF($I40&lt;&gt;"",1,0))*$K$38*20*$M40/SUM($M$40:$M$41,$M$43:$M$45,$M$47:$M$48,$M$50:$M$52,$M$54:$M$56,$M$58:$M$60)),"Non évalué")</f>
        <v>0</v>
      </c>
    </row>
    <row r="41" spans="2:16" ht="35.1" customHeight="1" x14ac:dyDescent="0.25">
      <c r="B41" s="42" t="s">
        <v>96</v>
      </c>
      <c r="C41" s="55" t="s">
        <v>101</v>
      </c>
      <c r="D41" s="3" t="s">
        <v>102</v>
      </c>
      <c r="E41" s="40" t="s">
        <v>23</v>
      </c>
      <c r="F41" s="40"/>
      <c r="G41" s="40"/>
      <c r="H41" s="40"/>
      <c r="I41" s="40"/>
      <c r="J41" s="19" t="str">
        <f t="shared" si="35"/>
        <v/>
      </c>
      <c r="K41" s="31">
        <v>1</v>
      </c>
      <c r="L41" s="56">
        <f t="shared" ref="L41" si="38">SUM(N41)</f>
        <v>0</v>
      </c>
      <c r="M41" s="64">
        <f t="shared" si="36"/>
        <v>0</v>
      </c>
      <c r="N41" s="66" t="str">
        <f>IF(SUM($M$40:$M$41)&gt;0,((IF($G41&lt;&gt;"",1/3,0)+IF($H41&lt;&gt;"",2/3,0)+IF($I41&lt;&gt;"",1,0))*$K$39*20*$M41/SUM($M$40:$M$41)),"Non évalué")</f>
        <v>Non évalué</v>
      </c>
      <c r="O41" s="64">
        <f t="shared" si="37"/>
        <v>1</v>
      </c>
      <c r="P41" s="70">
        <f t="shared" ref="P41:P60" si="39">IF(SUM($M$40:$M$41,$M$43:$M$45,$M$47:$M$48,$M$50:$M$52,$M$54:$M$56,$M$58:$M$60)&gt;0,((IF($G41&lt;&gt;"",1/3,0)+IF($H41&lt;&gt;"",2/3,0)+IF($I41&lt;&gt;"",1,0))*$K$38*20*$M41/SUM($M$40:$M$41,$M$43:$M$45,$M$47:$M$48,$M$50:$M$52,$M$54:$M$56,$M$58:$M$60)),"Non évalué")</f>
        <v>0</v>
      </c>
    </row>
    <row r="42" spans="2:16" x14ac:dyDescent="0.25">
      <c r="B42" s="117" t="s">
        <v>90</v>
      </c>
      <c r="C42" s="118"/>
      <c r="D42" s="118"/>
      <c r="E42" s="118"/>
      <c r="F42" s="118"/>
      <c r="G42" s="118"/>
      <c r="H42" s="118"/>
      <c r="I42" s="119"/>
      <c r="J42" s="19"/>
      <c r="K42" s="32">
        <v>0.04</v>
      </c>
      <c r="L42" s="34">
        <f>SUM(L43:L45)</f>
        <v>0.66666666666666674</v>
      </c>
      <c r="M42" s="64">
        <f>SUM(M43:M45)</f>
        <v>2</v>
      </c>
      <c r="P42" s="70"/>
    </row>
    <row r="43" spans="2:16" ht="24.95" customHeight="1" x14ac:dyDescent="0.25">
      <c r="B43" s="63" t="s">
        <v>97</v>
      </c>
      <c r="C43" s="55" t="s">
        <v>103</v>
      </c>
      <c r="D43" s="61" t="s">
        <v>104</v>
      </c>
      <c r="E43" s="41" t="s">
        <v>23</v>
      </c>
      <c r="F43" s="41"/>
      <c r="G43" s="41"/>
      <c r="H43" s="41"/>
      <c r="I43" s="41"/>
      <c r="J43" s="19" t="str">
        <f t="shared" ref="J43:J45" si="40">(IF(O43&lt;&gt;1,"◄",""))</f>
        <v/>
      </c>
      <c r="K43" s="31">
        <v>1</v>
      </c>
      <c r="L43" s="23">
        <f>SUM(N43)</f>
        <v>0</v>
      </c>
      <c r="M43" s="64">
        <f t="shared" ref="M43:M45" si="41">IF(E43&lt;&gt;"",0,K43)</f>
        <v>0</v>
      </c>
      <c r="N43" s="66">
        <f>IF(SUM($M$43:$M$45)&gt;0,((IF($G43&lt;&gt;"",1/3,0)+IF($H43&lt;&gt;"",2/3,0)+IF($I43&lt;&gt;"",1,0))*$K$42*20*$M43/SUM($M$43:$M$45)),"Non évalué")</f>
        <v>0</v>
      </c>
      <c r="O43" s="64">
        <f t="shared" ref="O43:O45" si="42">COUNTA(E43:I43)</f>
        <v>1</v>
      </c>
      <c r="P43" s="70">
        <f t="shared" si="39"/>
        <v>0</v>
      </c>
    </row>
    <row r="44" spans="2:16" ht="24.95" customHeight="1" x14ac:dyDescent="0.25">
      <c r="B44" s="120" t="s">
        <v>98</v>
      </c>
      <c r="C44" s="122" t="s">
        <v>107</v>
      </c>
      <c r="D44" s="62" t="s">
        <v>105</v>
      </c>
      <c r="E44" s="40"/>
      <c r="F44" s="40"/>
      <c r="G44" s="40"/>
      <c r="H44" s="40" t="s">
        <v>23</v>
      </c>
      <c r="I44" s="40"/>
      <c r="J44" s="19" t="str">
        <f t="shared" si="40"/>
        <v/>
      </c>
      <c r="K44" s="31">
        <v>1</v>
      </c>
      <c r="L44" s="29">
        <f t="shared" ref="L44:L45" si="43">SUM(N44)</f>
        <v>0.26666666666666666</v>
      </c>
      <c r="M44" s="64">
        <f t="shared" si="41"/>
        <v>1</v>
      </c>
      <c r="N44" s="66">
        <f t="shared" ref="N44:N45" si="44">IF(SUM($M$43:$M$45)&gt;0,((IF($G44&lt;&gt;"",1/3,0)+IF($H44&lt;&gt;"",2/3,0)+IF($I44&lt;&gt;"",1,0))*$K$42*20*$M44/SUM($M$43:$M$45)),"Non évalué")</f>
        <v>0.26666666666666666</v>
      </c>
      <c r="O44" s="64">
        <f t="shared" si="42"/>
        <v>1</v>
      </c>
      <c r="P44" s="70">
        <f t="shared" si="39"/>
        <v>1.1111111111111109</v>
      </c>
    </row>
    <row r="45" spans="2:16" ht="24.95" customHeight="1" x14ac:dyDescent="0.25">
      <c r="B45" s="121"/>
      <c r="C45" s="123"/>
      <c r="D45" s="55" t="s">
        <v>106</v>
      </c>
      <c r="E45" s="41"/>
      <c r="F45" s="41"/>
      <c r="G45" s="41"/>
      <c r="H45" s="41"/>
      <c r="I45" s="41" t="s">
        <v>23</v>
      </c>
      <c r="J45" s="19" t="str">
        <f t="shared" si="40"/>
        <v/>
      </c>
      <c r="K45" s="31">
        <v>1</v>
      </c>
      <c r="L45" s="29">
        <f t="shared" si="43"/>
        <v>0.4</v>
      </c>
      <c r="M45" s="64">
        <f t="shared" si="41"/>
        <v>1</v>
      </c>
      <c r="N45" s="66">
        <f t="shared" si="44"/>
        <v>0.4</v>
      </c>
      <c r="O45" s="64">
        <f t="shared" si="42"/>
        <v>1</v>
      </c>
      <c r="P45" s="70">
        <f t="shared" si="39"/>
        <v>1.6666666666666667</v>
      </c>
    </row>
    <row r="46" spans="2:16" x14ac:dyDescent="0.25">
      <c r="B46" s="117" t="s">
        <v>91</v>
      </c>
      <c r="C46" s="118"/>
      <c r="D46" s="118"/>
      <c r="E46" s="118"/>
      <c r="F46" s="118"/>
      <c r="G46" s="118"/>
      <c r="H46" s="118"/>
      <c r="I46" s="119"/>
      <c r="J46" s="19"/>
      <c r="K46" s="32">
        <v>0.04</v>
      </c>
      <c r="L46" s="34">
        <f>SUM(L47:L48)</f>
        <v>0</v>
      </c>
      <c r="M46" s="64">
        <f>SUM(M47:M48)</f>
        <v>0</v>
      </c>
      <c r="P46" s="70"/>
    </row>
    <row r="47" spans="2:16" ht="24.95" customHeight="1" x14ac:dyDescent="0.25">
      <c r="B47" s="63" t="s">
        <v>112</v>
      </c>
      <c r="C47" s="55" t="s">
        <v>108</v>
      </c>
      <c r="D47" s="61" t="s">
        <v>110</v>
      </c>
      <c r="E47" s="41" t="s">
        <v>23</v>
      </c>
      <c r="F47" s="41"/>
      <c r="G47" s="41"/>
      <c r="H47" s="41"/>
      <c r="I47" s="41"/>
      <c r="J47" s="19" t="str">
        <f t="shared" ref="J47:J48" si="45">(IF(O47&lt;&gt;1,"◄",""))</f>
        <v/>
      </c>
      <c r="K47" s="31">
        <v>1</v>
      </c>
      <c r="L47" s="23">
        <f>SUM(N47)</f>
        <v>0</v>
      </c>
      <c r="M47" s="64">
        <f t="shared" ref="M47:M48" si="46">IF(E47&lt;&gt;"",0,K47)</f>
        <v>0</v>
      </c>
      <c r="N47" s="66" t="str">
        <f>IF(SUM($M$47:$M$48)&gt;0,((IF($G47&lt;&gt;"",1/3,0)+IF($H47&lt;&gt;"",2/3,0)+IF($I47&lt;&gt;"",1,0))*$K$46*20*$M47/SUM($M$47:$M$48)),"Non évalué")</f>
        <v>Non évalué</v>
      </c>
      <c r="O47" s="64">
        <f t="shared" ref="O47:O48" si="47">COUNTA(E47:I47)</f>
        <v>1</v>
      </c>
      <c r="P47" s="70">
        <f t="shared" si="39"/>
        <v>0</v>
      </c>
    </row>
    <row r="48" spans="2:16" ht="24.95" customHeight="1" x14ac:dyDescent="0.25">
      <c r="B48" s="63" t="s">
        <v>113</v>
      </c>
      <c r="C48" s="55" t="s">
        <v>109</v>
      </c>
      <c r="D48" s="62" t="s">
        <v>111</v>
      </c>
      <c r="E48" s="40" t="s">
        <v>23</v>
      </c>
      <c r="F48" s="40"/>
      <c r="G48" s="40"/>
      <c r="H48" s="40"/>
      <c r="I48" s="40"/>
      <c r="J48" s="19" t="str">
        <f t="shared" si="45"/>
        <v/>
      </c>
      <c r="K48" s="31">
        <v>1</v>
      </c>
      <c r="L48" s="29">
        <f t="shared" ref="L48" si="48">SUM(N48)</f>
        <v>0</v>
      </c>
      <c r="M48" s="64">
        <f t="shared" si="46"/>
        <v>0</v>
      </c>
      <c r="N48" s="66" t="str">
        <f>IF(SUM($M$47:$M$48)&gt;0,((IF($G48&lt;&gt;"",1/3,0)+IF($H48&lt;&gt;"",2/3,0)+IF($I48&lt;&gt;"",1,0))*$K$46*20*$M48/SUM($M$47:$M$48)),"Non évalué")</f>
        <v>Non évalué</v>
      </c>
      <c r="O48" s="64">
        <f t="shared" si="47"/>
        <v>1</v>
      </c>
      <c r="P48" s="70">
        <f t="shared" si="39"/>
        <v>0</v>
      </c>
    </row>
    <row r="49" spans="2:16" x14ac:dyDescent="0.25">
      <c r="B49" s="117" t="s">
        <v>92</v>
      </c>
      <c r="C49" s="118"/>
      <c r="D49" s="118"/>
      <c r="E49" s="118"/>
      <c r="F49" s="118"/>
      <c r="G49" s="118"/>
      <c r="H49" s="118"/>
      <c r="I49" s="119"/>
      <c r="K49" s="32">
        <v>0.04</v>
      </c>
      <c r="L49" s="33">
        <f>SUM(L50:L52)</f>
        <v>0</v>
      </c>
      <c r="M49" s="64">
        <f>SUM(M50:M52)</f>
        <v>0</v>
      </c>
      <c r="P49" s="70"/>
    </row>
    <row r="50" spans="2:16" ht="24.95" customHeight="1" x14ac:dyDescent="0.25">
      <c r="B50" s="120" t="s">
        <v>118</v>
      </c>
      <c r="C50" s="124" t="s">
        <v>114</v>
      </c>
      <c r="D50" s="27" t="s">
        <v>115</v>
      </c>
      <c r="E50" s="25" t="s">
        <v>23</v>
      </c>
      <c r="F50" s="25"/>
      <c r="G50" s="25"/>
      <c r="H50" s="38"/>
      <c r="I50" s="25"/>
      <c r="J50" s="19" t="str">
        <f>(IF(O50&lt;&gt;1,"◄",""))</f>
        <v/>
      </c>
      <c r="K50" s="31">
        <v>1</v>
      </c>
      <c r="L50" s="29">
        <f>SUM(N50)</f>
        <v>0</v>
      </c>
      <c r="M50" s="64">
        <f>IF(E50&lt;&gt;"",0,K50)</f>
        <v>0</v>
      </c>
      <c r="N50" s="66" t="str">
        <f>IF(SUM($M$50:$M$52)&gt;0,((IF($G50&lt;&gt;"",1/3,0)+IF($H50&lt;&gt;"",2/3,0)+IF($I50&lt;&gt;"",1,0))*$K$49*20*$M50/SUM($M$50:$M$52)),"Non évalué")</f>
        <v>Non évalué</v>
      </c>
      <c r="O50" s="64">
        <f>COUNTA(E50:I50)</f>
        <v>1</v>
      </c>
      <c r="P50" s="70">
        <f t="shared" si="39"/>
        <v>0</v>
      </c>
    </row>
    <row r="51" spans="2:16" ht="24.95" customHeight="1" x14ac:dyDescent="0.25">
      <c r="B51" s="127"/>
      <c r="C51" s="125"/>
      <c r="D51" s="26" t="s">
        <v>116</v>
      </c>
      <c r="E51" s="24" t="s">
        <v>23</v>
      </c>
      <c r="F51" s="24"/>
      <c r="G51" s="39"/>
      <c r="H51" s="24"/>
      <c r="I51" s="24"/>
      <c r="J51" s="19" t="str">
        <f t="shared" ref="J51" si="49">(IF(O51&lt;&gt;1,"◄",""))</f>
        <v/>
      </c>
      <c r="K51" s="31">
        <v>1</v>
      </c>
      <c r="L51" s="29">
        <f t="shared" ref="L51:L52" si="50">SUM(N51)</f>
        <v>0</v>
      </c>
      <c r="M51" s="64">
        <f t="shared" ref="M51" si="51">IF(E51&lt;&gt;"",0,K51)</f>
        <v>0</v>
      </c>
      <c r="N51" s="66" t="str">
        <f t="shared" ref="N51:N52" si="52">IF(SUM($M$50:$M$52)&gt;0,((IF($G51&lt;&gt;"",1/3,0)+IF($H51&lt;&gt;"",2/3,0)+IF($I51&lt;&gt;"",1,0))*$K$49*20*$M51/SUM($M$50:$M$52)),"Non évalué")</f>
        <v>Non évalué</v>
      </c>
      <c r="O51" s="64">
        <f t="shared" ref="O51" si="53">COUNTA(E51:I51)</f>
        <v>1</v>
      </c>
      <c r="P51" s="70">
        <f t="shared" si="39"/>
        <v>0</v>
      </c>
    </row>
    <row r="52" spans="2:16" ht="24.95" customHeight="1" x14ac:dyDescent="0.25">
      <c r="B52" s="121"/>
      <c r="C52" s="126"/>
      <c r="D52" s="27" t="s">
        <v>117</v>
      </c>
      <c r="E52" s="25" t="s">
        <v>23</v>
      </c>
      <c r="F52" s="25"/>
      <c r="G52" s="25"/>
      <c r="H52" s="38"/>
      <c r="I52" s="25"/>
      <c r="J52" s="19" t="str">
        <f>(IF(O52&lt;&gt;1,"◄",""))</f>
        <v/>
      </c>
      <c r="K52" s="31">
        <v>1</v>
      </c>
      <c r="L52" s="29">
        <f t="shared" si="50"/>
        <v>0</v>
      </c>
      <c r="M52" s="64">
        <f>IF(E52&lt;&gt;"",0,K52)</f>
        <v>0</v>
      </c>
      <c r="N52" s="66" t="str">
        <f t="shared" si="52"/>
        <v>Non évalué</v>
      </c>
      <c r="O52" s="64">
        <f>COUNTA(E52:I52)</f>
        <v>1</v>
      </c>
      <c r="P52" s="70">
        <f t="shared" si="39"/>
        <v>0</v>
      </c>
    </row>
    <row r="53" spans="2:16" x14ac:dyDescent="0.25">
      <c r="B53" s="117" t="s">
        <v>93</v>
      </c>
      <c r="C53" s="118"/>
      <c r="D53" s="118"/>
      <c r="E53" s="118"/>
      <c r="F53" s="118"/>
      <c r="G53" s="118"/>
      <c r="H53" s="118"/>
      <c r="I53" s="119"/>
      <c r="J53" s="19"/>
      <c r="K53" s="32">
        <v>0.04</v>
      </c>
      <c r="L53" s="33">
        <f>SUM(L54:L56)</f>
        <v>0</v>
      </c>
      <c r="M53" s="64">
        <f>SUM(M54:M56)</f>
        <v>0</v>
      </c>
      <c r="P53" s="70"/>
    </row>
    <row r="54" spans="2:16" ht="24.95" customHeight="1" x14ac:dyDescent="0.25">
      <c r="B54" s="120" t="s">
        <v>121</v>
      </c>
      <c r="C54" s="122" t="s">
        <v>119</v>
      </c>
      <c r="D54" s="2" t="s">
        <v>125</v>
      </c>
      <c r="E54" s="31" t="s">
        <v>23</v>
      </c>
      <c r="F54" s="31"/>
      <c r="G54" s="31"/>
      <c r="H54" s="31"/>
      <c r="I54" s="31"/>
      <c r="J54" s="19" t="str">
        <f t="shared" ref="J54:J56" si="54">(IF(O54&lt;&gt;1,"◄",""))</f>
        <v/>
      </c>
      <c r="K54" s="31">
        <v>1</v>
      </c>
      <c r="L54" s="56">
        <f>SUM(N54)</f>
        <v>0</v>
      </c>
      <c r="M54" s="64">
        <f t="shared" ref="M54:M56" si="55">IF(E54&lt;&gt;"",0,K54)</f>
        <v>0</v>
      </c>
      <c r="N54" s="66" t="str">
        <f>IF(SUM($M$54:$M$56)&gt;0,((IF($G54&lt;&gt;"",1/3,0)+IF($H54&lt;&gt;"",2/3,0)+IF($I54&lt;&gt;"",1,0))*$K$53*20*$M54/SUM($M$54:$M$56)),"Non évalué")</f>
        <v>Non évalué</v>
      </c>
      <c r="O54" s="64">
        <f t="shared" ref="O54:O56" si="56">COUNTA(E54:I54)</f>
        <v>1</v>
      </c>
      <c r="P54" s="70">
        <f t="shared" si="39"/>
        <v>0</v>
      </c>
    </row>
    <row r="55" spans="2:16" ht="24.95" customHeight="1" x14ac:dyDescent="0.25">
      <c r="B55" s="121"/>
      <c r="C55" s="123"/>
      <c r="D55" s="3" t="s">
        <v>120</v>
      </c>
      <c r="E55" s="40" t="s">
        <v>23</v>
      </c>
      <c r="F55" s="40"/>
      <c r="G55" s="40"/>
      <c r="H55" s="40"/>
      <c r="I55" s="40"/>
      <c r="J55" s="19" t="str">
        <f t="shared" si="54"/>
        <v/>
      </c>
      <c r="K55" s="31">
        <v>1</v>
      </c>
      <c r="L55" s="56">
        <f t="shared" ref="L55:L56" si="57">SUM(N55)</f>
        <v>0</v>
      </c>
      <c r="M55" s="64">
        <f t="shared" si="55"/>
        <v>0</v>
      </c>
      <c r="N55" s="66" t="str">
        <f t="shared" ref="N55:N56" si="58">IF(SUM($M$54:$M$56)&gt;0,((IF($G55&lt;&gt;"",1/3,0)+IF($H55&lt;&gt;"",2/3,0)+IF($I55&lt;&gt;"",1,0))*$K$53*20*$M55/SUM($M$54:$M$56)),"Non évalué")</f>
        <v>Non évalué</v>
      </c>
      <c r="O55" s="64">
        <f t="shared" si="56"/>
        <v>1</v>
      </c>
      <c r="P55" s="70">
        <f t="shared" si="39"/>
        <v>0</v>
      </c>
    </row>
    <row r="56" spans="2:16" ht="24.95" customHeight="1" x14ac:dyDescent="0.25">
      <c r="B56" s="42" t="s">
        <v>122</v>
      </c>
      <c r="C56" s="55" t="s">
        <v>123</v>
      </c>
      <c r="D56" s="2" t="s">
        <v>124</v>
      </c>
      <c r="E56" s="31" t="s">
        <v>23</v>
      </c>
      <c r="F56" s="31"/>
      <c r="G56" s="31"/>
      <c r="H56" s="31"/>
      <c r="I56" s="31"/>
      <c r="J56" s="19" t="str">
        <f t="shared" si="54"/>
        <v/>
      </c>
      <c r="K56" s="31">
        <v>1</v>
      </c>
      <c r="L56" s="56">
        <f t="shared" si="57"/>
        <v>0</v>
      </c>
      <c r="M56" s="64">
        <f t="shared" si="55"/>
        <v>0</v>
      </c>
      <c r="N56" s="66" t="str">
        <f t="shared" si="58"/>
        <v>Non évalué</v>
      </c>
      <c r="O56" s="64">
        <f t="shared" si="56"/>
        <v>1</v>
      </c>
      <c r="P56" s="70">
        <f t="shared" si="39"/>
        <v>0</v>
      </c>
    </row>
    <row r="57" spans="2:16" x14ac:dyDescent="0.25">
      <c r="B57" s="117" t="s">
        <v>94</v>
      </c>
      <c r="C57" s="118"/>
      <c r="D57" s="118"/>
      <c r="E57" s="118"/>
      <c r="F57" s="118"/>
      <c r="G57" s="118"/>
      <c r="H57" s="118"/>
      <c r="I57" s="119"/>
      <c r="J57" s="19"/>
      <c r="K57" s="32">
        <v>0.04</v>
      </c>
      <c r="L57" s="33">
        <f>SUM(L58:L60)</f>
        <v>0.8</v>
      </c>
      <c r="M57" s="64">
        <f>SUM(M58:M60)</f>
        <v>1</v>
      </c>
      <c r="P57" s="70"/>
    </row>
    <row r="58" spans="2:16" ht="35.1" customHeight="1" x14ac:dyDescent="0.25">
      <c r="B58" s="59" t="s">
        <v>130</v>
      </c>
      <c r="C58" s="55" t="s">
        <v>126</v>
      </c>
      <c r="D58" s="2" t="s">
        <v>127</v>
      </c>
      <c r="E58" s="31"/>
      <c r="F58" s="31"/>
      <c r="G58" s="31"/>
      <c r="H58" s="31"/>
      <c r="I58" s="31" t="s">
        <v>23</v>
      </c>
      <c r="J58" s="19" t="str">
        <f t="shared" ref="J58:J60" si="59">(IF(O58&lt;&gt;1,"◄",""))</f>
        <v/>
      </c>
      <c r="K58" s="31">
        <v>1</v>
      </c>
      <c r="L58" s="56">
        <f>SUM(N58)</f>
        <v>0.8</v>
      </c>
      <c r="M58" s="64">
        <f t="shared" ref="M58:M60" si="60">IF(E58&lt;&gt;"",0,K58)</f>
        <v>1</v>
      </c>
      <c r="N58" s="66">
        <f>IF(SUM($M$58:$M$60)&gt;0,((IF($G58&lt;&gt;"",1/3,0)+IF($H58&lt;&gt;"",2/3,0)+IF($I58&lt;&gt;"",1,0))*$K$57*20*$M58/SUM($M$58:$M$60)),"Non évalué")</f>
        <v>0.8</v>
      </c>
      <c r="O58" s="64">
        <f t="shared" ref="O58:O60" si="61">COUNTA(E58:I58)</f>
        <v>1</v>
      </c>
      <c r="P58" s="70">
        <f t="shared" si="39"/>
        <v>1.6666666666666667</v>
      </c>
    </row>
    <row r="59" spans="2:16" ht="35.1" customHeight="1" x14ac:dyDescent="0.25">
      <c r="B59" s="59" t="s">
        <v>131</v>
      </c>
      <c r="C59" s="55" t="s">
        <v>133</v>
      </c>
      <c r="D59" s="3" t="s">
        <v>128</v>
      </c>
      <c r="E59" s="40" t="s">
        <v>23</v>
      </c>
      <c r="F59" s="40"/>
      <c r="G59" s="40"/>
      <c r="H59" s="40"/>
      <c r="I59" s="40"/>
      <c r="J59" s="19" t="str">
        <f t="shared" si="59"/>
        <v/>
      </c>
      <c r="K59" s="31">
        <v>1</v>
      </c>
      <c r="L59" s="56">
        <f t="shared" ref="L59:L60" si="62">SUM(N59)</f>
        <v>0</v>
      </c>
      <c r="M59" s="64">
        <f t="shared" si="60"/>
        <v>0</v>
      </c>
      <c r="N59" s="66">
        <f t="shared" ref="N59:N60" si="63">IF(SUM($M$58:$M$60)&gt;0,((IF($G59&lt;&gt;"",1/3,0)+IF($H59&lt;&gt;"",2/3,0)+IF($I59&lt;&gt;"",1,0))*$K$57*20*$M59/SUM($M$58:$M$60)),"Non évalué")</f>
        <v>0</v>
      </c>
      <c r="O59" s="64">
        <f t="shared" si="61"/>
        <v>1</v>
      </c>
      <c r="P59" s="70">
        <f t="shared" si="39"/>
        <v>0</v>
      </c>
    </row>
    <row r="60" spans="2:16" ht="35.1" customHeight="1" x14ac:dyDescent="0.25">
      <c r="B60" s="59" t="s">
        <v>132</v>
      </c>
      <c r="C60" s="55" t="s">
        <v>129</v>
      </c>
      <c r="D60" s="2" t="s">
        <v>165</v>
      </c>
      <c r="E60" s="31" t="s">
        <v>23</v>
      </c>
      <c r="F60" s="31"/>
      <c r="G60" s="31"/>
      <c r="H60" s="31"/>
      <c r="I60" s="31"/>
      <c r="J60" s="19" t="str">
        <f t="shared" si="59"/>
        <v/>
      </c>
      <c r="K60" s="31">
        <v>1</v>
      </c>
      <c r="L60" s="56">
        <f t="shared" si="62"/>
        <v>0</v>
      </c>
      <c r="M60" s="64">
        <f t="shared" si="60"/>
        <v>0</v>
      </c>
      <c r="N60" s="66">
        <f t="shared" si="63"/>
        <v>0</v>
      </c>
      <c r="O60" s="64">
        <f t="shared" si="61"/>
        <v>1</v>
      </c>
      <c r="P60" s="70">
        <f t="shared" si="39"/>
        <v>0</v>
      </c>
    </row>
    <row r="61" spans="2:16" x14ac:dyDescent="0.25">
      <c r="B61" s="113" t="s">
        <v>144</v>
      </c>
      <c r="C61" s="114"/>
      <c r="D61" s="114"/>
      <c r="E61" s="115"/>
      <c r="F61" s="115"/>
      <c r="G61" s="115"/>
      <c r="H61" s="115"/>
      <c r="I61" s="116"/>
      <c r="J61" s="19"/>
      <c r="K61" s="20">
        <f>SUM(K62,K64)</f>
        <v>0.25</v>
      </c>
      <c r="L61" s="8">
        <f>SUM(L62,L64)</f>
        <v>1.6666666666666665</v>
      </c>
      <c r="M61" s="64">
        <f>SUM(M62,M64)</f>
        <v>1</v>
      </c>
      <c r="P61" s="71">
        <f>SUM(P63,P65:P67)</f>
        <v>3.333333333333333</v>
      </c>
    </row>
    <row r="62" spans="2:16" x14ac:dyDescent="0.25">
      <c r="B62" s="117" t="s">
        <v>136</v>
      </c>
      <c r="C62" s="118"/>
      <c r="D62" s="118"/>
      <c r="E62" s="118"/>
      <c r="F62" s="118"/>
      <c r="G62" s="118"/>
      <c r="H62" s="118"/>
      <c r="I62" s="119"/>
      <c r="J62" s="19"/>
      <c r="K62" s="32">
        <v>0.125</v>
      </c>
      <c r="L62" s="33">
        <f>SUM(L63:L63)</f>
        <v>0</v>
      </c>
      <c r="M62" s="64">
        <f>SUM(M63)</f>
        <v>0</v>
      </c>
    </row>
    <row r="63" spans="2:16" ht="35.1" customHeight="1" x14ac:dyDescent="0.25">
      <c r="B63" s="59" t="s">
        <v>145</v>
      </c>
      <c r="C63" s="55" t="s">
        <v>134</v>
      </c>
      <c r="D63" s="2" t="s">
        <v>135</v>
      </c>
      <c r="E63" s="31" t="s">
        <v>23</v>
      </c>
      <c r="F63" s="31"/>
      <c r="G63" s="31"/>
      <c r="H63" s="31"/>
      <c r="I63" s="31"/>
      <c r="J63" s="19" t="str">
        <f t="shared" ref="J63" si="64">(IF(O63&lt;&gt;1,"◄",""))</f>
        <v/>
      </c>
      <c r="K63" s="31">
        <v>1</v>
      </c>
      <c r="L63" s="56">
        <f>SUM(N63)</f>
        <v>0</v>
      </c>
      <c r="M63" s="64">
        <f t="shared" ref="M63" si="65">IF(E63&lt;&gt;"",0,K63)</f>
        <v>0</v>
      </c>
      <c r="N63" s="66" t="str">
        <f>IF(SUM($M$63:$M$63)&gt;0,((IF($G63&lt;&gt;"",1/3,0)+IF($H63&lt;&gt;"",2/3,0)+IF($I63&lt;&gt;"",1,0))*$K$62*20*$M63/SUM($M$63:$M$63)),"Non évalué")</f>
        <v>Non évalué</v>
      </c>
      <c r="O63" s="64">
        <f t="shared" ref="O63" si="66">COUNTA(E63:I63)</f>
        <v>1</v>
      </c>
      <c r="P63" s="70">
        <f>IF(SUM($M$63,$M$65:$M$67)&gt;0,((IF($G63&lt;&gt;"",1/3,0)+IF($H63&lt;&gt;"",2/3,0)+IF($I63&lt;&gt;"",1,0))*$K$61*20*$M63/SUM($M$63,$M$65:$M$67)),"Non évalué")</f>
        <v>0</v>
      </c>
    </row>
    <row r="64" spans="2:16" x14ac:dyDescent="0.25">
      <c r="B64" s="117" t="s">
        <v>137</v>
      </c>
      <c r="C64" s="118"/>
      <c r="D64" s="118"/>
      <c r="E64" s="118"/>
      <c r="F64" s="118"/>
      <c r="G64" s="118"/>
      <c r="H64" s="118"/>
      <c r="I64" s="119"/>
      <c r="J64" s="19"/>
      <c r="K64" s="32">
        <v>0.125</v>
      </c>
      <c r="L64" s="34">
        <f>SUM(L65:L67)</f>
        <v>1.6666666666666665</v>
      </c>
      <c r="M64" s="64">
        <f>SUM(M65:M67)</f>
        <v>1</v>
      </c>
      <c r="P64" s="70"/>
    </row>
    <row r="65" spans="2:16" ht="24.95" customHeight="1" x14ac:dyDescent="0.25">
      <c r="B65" s="59" t="s">
        <v>146</v>
      </c>
      <c r="C65" s="55" t="s">
        <v>138</v>
      </c>
      <c r="D65" s="61" t="s">
        <v>141</v>
      </c>
      <c r="E65" s="41"/>
      <c r="F65" s="41"/>
      <c r="G65" s="41"/>
      <c r="H65" s="41" t="s">
        <v>23</v>
      </c>
      <c r="I65" s="41"/>
      <c r="J65" s="19" t="str">
        <f t="shared" ref="J65:J67" si="67">(IF(O65&lt;&gt;1,"◄",""))</f>
        <v/>
      </c>
      <c r="K65" s="31">
        <v>1</v>
      </c>
      <c r="L65" s="23">
        <f>SUM(N65)</f>
        <v>1.6666666666666665</v>
      </c>
      <c r="M65" s="64">
        <f t="shared" ref="M65:M67" si="68">IF(E65&lt;&gt;"",0,K65)</f>
        <v>1</v>
      </c>
      <c r="N65" s="66">
        <f>IF(SUM($M$65:$M$67)&gt;0,((IF($G65&lt;&gt;"",1/3,0)+IF($H65&lt;&gt;"",2/3,0)+IF($I65&lt;&gt;"",1,0))*$K$64*20*$M65/SUM($M$65:$M$67)),"Non évalué")</f>
        <v>1.6666666666666665</v>
      </c>
      <c r="O65" s="64">
        <f t="shared" ref="O65:O67" si="69">COUNTA(E65:I65)</f>
        <v>1</v>
      </c>
      <c r="P65" s="70">
        <f t="shared" ref="P65:P67" si="70">IF(SUM($M$63,$M$65:$M$67)&gt;0,((IF($G65&lt;&gt;"",1/3,0)+IF($H65&lt;&gt;"",2/3,0)+IF($I65&lt;&gt;"",1,0))*$K$61*20*$M65/SUM($M$63,$M$65:$M$67)),"Non évalué")</f>
        <v>3.333333333333333</v>
      </c>
    </row>
    <row r="66" spans="2:16" ht="24.95" customHeight="1" x14ac:dyDescent="0.25">
      <c r="B66" s="59" t="s">
        <v>147</v>
      </c>
      <c r="C66" s="55" t="s">
        <v>139</v>
      </c>
      <c r="D66" s="62" t="s">
        <v>142</v>
      </c>
      <c r="E66" s="40" t="s">
        <v>23</v>
      </c>
      <c r="F66" s="40"/>
      <c r="G66" s="40"/>
      <c r="H66" s="40"/>
      <c r="I66" s="40"/>
      <c r="J66" s="19" t="str">
        <f t="shared" si="67"/>
        <v/>
      </c>
      <c r="K66" s="31">
        <v>1</v>
      </c>
      <c r="L66" s="29">
        <f t="shared" ref="L66:L67" si="71">SUM(N66)</f>
        <v>0</v>
      </c>
      <c r="M66" s="64">
        <f t="shared" si="68"/>
        <v>0</v>
      </c>
      <c r="N66" s="66">
        <f t="shared" ref="N66:N67" si="72">IF(SUM($M$65:$M$67)&gt;0,((IF($G66&lt;&gt;"",1/3,0)+IF($H66&lt;&gt;"",2/3,0)+IF($I66&lt;&gt;"",1,0))*$K$64*20*$M66/SUM($M$65:$M$67)),"Non évalué")</f>
        <v>0</v>
      </c>
      <c r="O66" s="64">
        <f t="shared" si="69"/>
        <v>1</v>
      </c>
      <c r="P66" s="70">
        <f t="shared" si="70"/>
        <v>0</v>
      </c>
    </row>
    <row r="67" spans="2:16" ht="24.95" customHeight="1" thickBot="1" x14ac:dyDescent="0.3">
      <c r="B67" s="59" t="s">
        <v>148</v>
      </c>
      <c r="C67" s="55" t="s">
        <v>140</v>
      </c>
      <c r="D67" s="55" t="s">
        <v>143</v>
      </c>
      <c r="E67" s="41" t="s">
        <v>23</v>
      </c>
      <c r="F67" s="41"/>
      <c r="G67" s="41"/>
      <c r="H67" s="41"/>
      <c r="I67" s="41"/>
      <c r="J67" s="19" t="str">
        <f t="shared" si="67"/>
        <v/>
      </c>
      <c r="K67" s="54">
        <v>1</v>
      </c>
      <c r="L67" s="29">
        <f t="shared" si="71"/>
        <v>0</v>
      </c>
      <c r="M67" s="64">
        <f t="shared" si="68"/>
        <v>0</v>
      </c>
      <c r="N67" s="66">
        <f t="shared" si="72"/>
        <v>0</v>
      </c>
      <c r="O67" s="64">
        <f t="shared" si="69"/>
        <v>1</v>
      </c>
      <c r="P67" s="70">
        <f t="shared" si="70"/>
        <v>0</v>
      </c>
    </row>
    <row r="68" spans="2:16" ht="16.5" thickBot="1" x14ac:dyDescent="0.3">
      <c r="B68" s="60"/>
      <c r="K68" s="65">
        <f>SUM(K5,K13,K38,K61)</f>
        <v>1</v>
      </c>
      <c r="O68" s="64">
        <f>SUM(O7:O67)</f>
        <v>44</v>
      </c>
    </row>
    <row r="69" spans="2:16" ht="20.100000000000001" hidden="1" customHeight="1" x14ac:dyDescent="0.25">
      <c r="D69" s="53" t="s">
        <v>18</v>
      </c>
      <c r="E69" s="98">
        <f>M$5/SUM(K7:K8,K10:K12)</f>
        <v>0.2</v>
      </c>
      <c r="F69" s="98"/>
      <c r="G69" s="98"/>
      <c r="H69" s="98"/>
      <c r="I69" s="99"/>
      <c r="K69" s="21"/>
    </row>
    <row r="70" spans="2:16" ht="20.100000000000001" hidden="1" customHeight="1" thickBot="1" x14ac:dyDescent="0.3">
      <c r="B70" s="45"/>
      <c r="C70" s="45"/>
      <c r="D70" s="52" t="s">
        <v>21</v>
      </c>
      <c r="E70" s="100">
        <f>M$6/SUM(K7:K8)</f>
        <v>0.5</v>
      </c>
      <c r="F70" s="100"/>
      <c r="G70" s="100"/>
      <c r="H70" s="100"/>
      <c r="I70" s="101"/>
    </row>
    <row r="71" spans="2:16" ht="20.100000000000001" hidden="1" customHeight="1" thickBot="1" x14ac:dyDescent="0.3">
      <c r="B71" s="45"/>
      <c r="C71" s="45"/>
      <c r="D71" s="52" t="s">
        <v>149</v>
      </c>
      <c r="E71" s="102">
        <f>M$9/SUM(K10:K12)</f>
        <v>0</v>
      </c>
      <c r="F71" s="102"/>
      <c r="G71" s="102"/>
      <c r="H71" s="102"/>
      <c r="I71" s="103"/>
    </row>
    <row r="72" spans="2:16" ht="20.100000000000001" hidden="1" customHeight="1" x14ac:dyDescent="0.25">
      <c r="B72" s="45"/>
      <c r="C72" s="45"/>
      <c r="D72" s="50" t="s">
        <v>19</v>
      </c>
      <c r="E72" s="106">
        <f>M$13/SUM(K15:K17,K19:K23,K25:K30,K32:K33,K35:K37)</f>
        <v>0.15789473684210525</v>
      </c>
      <c r="F72" s="106"/>
      <c r="G72" s="106"/>
      <c r="H72" s="106"/>
      <c r="I72" s="107"/>
    </row>
    <row r="73" spans="2:16" ht="20.100000000000001" hidden="1" customHeight="1" x14ac:dyDescent="0.25">
      <c r="B73" s="45"/>
      <c r="C73" s="45"/>
      <c r="D73" s="51" t="s">
        <v>20</v>
      </c>
      <c r="E73" s="104">
        <f>M$14/SUM(K15:K17)</f>
        <v>0</v>
      </c>
      <c r="F73" s="104"/>
      <c r="G73" s="104"/>
      <c r="H73" s="104"/>
      <c r="I73" s="105"/>
    </row>
    <row r="74" spans="2:16" ht="20.100000000000001" hidden="1" customHeight="1" thickBot="1" x14ac:dyDescent="0.3">
      <c r="B74" s="45"/>
      <c r="C74" s="45"/>
      <c r="D74" s="52" t="s">
        <v>22</v>
      </c>
      <c r="E74" s="100">
        <f>M$18/SUM(K19:K23)</f>
        <v>0.6</v>
      </c>
      <c r="F74" s="100"/>
      <c r="G74" s="100"/>
      <c r="H74" s="100"/>
      <c r="I74" s="101"/>
    </row>
    <row r="75" spans="2:16" ht="20.100000000000001" hidden="1" customHeight="1" x14ac:dyDescent="0.25">
      <c r="B75" s="45"/>
      <c r="C75" s="45"/>
      <c r="D75" s="51" t="s">
        <v>150</v>
      </c>
      <c r="E75" s="104">
        <f>M$24/SUM(K25:K30)</f>
        <v>0</v>
      </c>
      <c r="F75" s="104"/>
      <c r="G75" s="104"/>
      <c r="H75" s="104"/>
      <c r="I75" s="105"/>
    </row>
    <row r="76" spans="2:16" ht="20.100000000000001" hidden="1" customHeight="1" thickBot="1" x14ac:dyDescent="0.3">
      <c r="B76" s="45"/>
      <c r="C76" s="45"/>
      <c r="D76" s="52" t="s">
        <v>151</v>
      </c>
      <c r="E76" s="100">
        <f>M$31/SUM(K32:K33)</f>
        <v>0</v>
      </c>
      <c r="F76" s="100"/>
      <c r="G76" s="100"/>
      <c r="H76" s="100"/>
      <c r="I76" s="101"/>
    </row>
    <row r="77" spans="2:16" ht="20.100000000000001" hidden="1" customHeight="1" thickBot="1" x14ac:dyDescent="0.3">
      <c r="B77" s="45"/>
      <c r="C77" s="45"/>
      <c r="D77" s="52" t="s">
        <v>152</v>
      </c>
      <c r="E77" s="100">
        <f>M$34/SUM(K35:K37)</f>
        <v>0</v>
      </c>
      <c r="F77" s="100"/>
      <c r="G77" s="100"/>
      <c r="H77" s="100"/>
      <c r="I77" s="101"/>
    </row>
    <row r="78" spans="2:16" ht="20.100000000000001" hidden="1" customHeight="1" x14ac:dyDescent="0.25">
      <c r="B78" s="45"/>
      <c r="C78" s="45"/>
      <c r="D78" s="50" t="s">
        <v>153</v>
      </c>
      <c r="E78" s="106">
        <f>M$38/SUM(K40:K41,K43:K45,K47:K48,K50:K52,K54:K56,K58:K60)</f>
        <v>0.1875</v>
      </c>
      <c r="F78" s="106"/>
      <c r="G78" s="106"/>
      <c r="H78" s="106"/>
      <c r="I78" s="107"/>
    </row>
    <row r="79" spans="2:16" ht="20.100000000000001" hidden="1" customHeight="1" x14ac:dyDescent="0.25">
      <c r="B79" s="45"/>
      <c r="C79" s="45"/>
      <c r="D79" s="51" t="s">
        <v>154</v>
      </c>
      <c r="E79" s="104">
        <f>M$39/SUM(K40:K41)</f>
        <v>0</v>
      </c>
      <c r="F79" s="104"/>
      <c r="G79" s="104"/>
      <c r="H79" s="104"/>
      <c r="I79" s="105"/>
    </row>
    <row r="80" spans="2:16" ht="20.100000000000001" hidden="1" customHeight="1" thickBot="1" x14ac:dyDescent="0.3">
      <c r="B80" s="45"/>
      <c r="C80" s="45"/>
      <c r="D80" s="52" t="s">
        <v>155</v>
      </c>
      <c r="E80" s="100">
        <f>M$42/SUM(K43:K45)</f>
        <v>0.66666666666666663</v>
      </c>
      <c r="F80" s="100"/>
      <c r="G80" s="100"/>
      <c r="H80" s="100"/>
      <c r="I80" s="101"/>
    </row>
    <row r="81" spans="2:21" ht="20.100000000000001" hidden="1" customHeight="1" x14ac:dyDescent="0.25">
      <c r="B81" s="45"/>
      <c r="C81" s="45"/>
      <c r="D81" s="51" t="s">
        <v>156</v>
      </c>
      <c r="E81" s="104">
        <f>M$46/SUM(K47:K48)</f>
        <v>0</v>
      </c>
      <c r="F81" s="104"/>
      <c r="G81" s="104"/>
      <c r="H81" s="104"/>
      <c r="I81" s="105"/>
    </row>
    <row r="82" spans="2:21" ht="20.100000000000001" hidden="1" customHeight="1" thickBot="1" x14ac:dyDescent="0.3">
      <c r="B82" s="45"/>
      <c r="C82" s="45"/>
      <c r="D82" s="52" t="s">
        <v>157</v>
      </c>
      <c r="E82" s="100">
        <f>M$49/SUM(K50:K52)</f>
        <v>0</v>
      </c>
      <c r="F82" s="100"/>
      <c r="G82" s="100"/>
      <c r="H82" s="100"/>
      <c r="I82" s="101"/>
    </row>
    <row r="83" spans="2:21" ht="20.100000000000001" hidden="1" customHeight="1" thickBot="1" x14ac:dyDescent="0.3">
      <c r="B83" s="45"/>
      <c r="C83" s="45"/>
      <c r="D83" s="52" t="s">
        <v>158</v>
      </c>
      <c r="E83" s="100">
        <f>M$53/SUM(K54:K56)</f>
        <v>0</v>
      </c>
      <c r="F83" s="100"/>
      <c r="G83" s="100"/>
      <c r="H83" s="100"/>
      <c r="I83" s="101"/>
    </row>
    <row r="84" spans="2:21" ht="20.100000000000001" hidden="1" customHeight="1" thickBot="1" x14ac:dyDescent="0.3">
      <c r="B84" s="45"/>
      <c r="C84" s="45"/>
      <c r="D84" s="52" t="s">
        <v>159</v>
      </c>
      <c r="E84" s="100">
        <f>M$57/SUM(K58:K60)</f>
        <v>0.33333333333333331</v>
      </c>
      <c r="F84" s="100"/>
      <c r="G84" s="100"/>
      <c r="H84" s="100"/>
      <c r="I84" s="101"/>
    </row>
    <row r="85" spans="2:21" ht="20.100000000000001" hidden="1" customHeight="1" x14ac:dyDescent="0.25">
      <c r="D85" s="53" t="s">
        <v>160</v>
      </c>
      <c r="E85" s="98">
        <f>M$61/SUM(K63,K65:K67)</f>
        <v>0.25</v>
      </c>
      <c r="F85" s="98"/>
      <c r="G85" s="98"/>
      <c r="H85" s="98"/>
      <c r="I85" s="99"/>
      <c r="K85" s="21"/>
    </row>
    <row r="86" spans="2:21" ht="20.100000000000001" hidden="1" customHeight="1" thickBot="1" x14ac:dyDescent="0.3">
      <c r="B86" s="45"/>
      <c r="C86" s="45"/>
      <c r="D86" s="52" t="s">
        <v>161</v>
      </c>
      <c r="E86" s="100">
        <f>M$62/SUM(K63)</f>
        <v>0</v>
      </c>
      <c r="F86" s="100"/>
      <c r="G86" s="100"/>
      <c r="H86" s="100"/>
      <c r="I86" s="101"/>
    </row>
    <row r="87" spans="2:21" ht="20.100000000000001" hidden="1" customHeight="1" thickBot="1" x14ac:dyDescent="0.3">
      <c r="B87" s="45"/>
      <c r="C87" s="45"/>
      <c r="D87" s="52" t="s">
        <v>162</v>
      </c>
      <c r="E87" s="102">
        <f>M$64/SUM(K65:K67)</f>
        <v>0.33333333333333331</v>
      </c>
      <c r="F87" s="102"/>
      <c r="G87" s="102"/>
      <c r="H87" s="102"/>
      <c r="I87" s="103"/>
    </row>
    <row r="88" spans="2:21" s="49" customFormat="1" ht="20.100000000000001" customHeight="1" thickBot="1" x14ac:dyDescent="0.3">
      <c r="B88" s="45"/>
      <c r="C88" s="45"/>
      <c r="D88" s="36"/>
      <c r="E88" s="37"/>
      <c r="F88" s="46"/>
      <c r="G88" s="46"/>
      <c r="H88" s="46"/>
      <c r="I88" s="46"/>
      <c r="J88" s="47"/>
      <c r="K88" s="48"/>
      <c r="L88" s="48"/>
      <c r="M88" s="84"/>
      <c r="N88" s="85"/>
      <c r="O88" s="84"/>
      <c r="P88" s="93"/>
      <c r="Q88" s="86"/>
      <c r="R88" s="87"/>
      <c r="S88" s="77"/>
      <c r="T88" s="78"/>
      <c r="U88" s="78"/>
    </row>
    <row r="89" spans="2:21" ht="27.95" customHeight="1" thickBot="1" x14ac:dyDescent="0.3">
      <c r="D89" s="12" t="s">
        <v>170</v>
      </c>
      <c r="F89" s="147">
        <f>P89</f>
        <v>14.444444444444443</v>
      </c>
      <c r="G89" s="148"/>
      <c r="H89" s="142" t="s">
        <v>4</v>
      </c>
      <c r="I89" s="143"/>
      <c r="M89" s="88"/>
      <c r="N89" s="89" t="str">
        <f>IF(OR($E$70&lt;0.5,$E$71&lt;0.5,$E$73&lt;0.5,$E$74&lt;0.5,$E$75&lt;0.5,$E$76&lt;0.5,$E$77&lt;0.5,$E$79&lt;0.5,$E$80&lt;0.5,$E$81&lt;0.5,$E$82&lt;0.5,$E$83&lt;0.5,$E$84&lt;0.5,$E$86&lt;0.5,$E$87&lt;0.5),"Tx&lt;50",IF($O$68&lt;&gt;44,"Erreur",($L$5+$L$13+$L$38+$L$61)))</f>
        <v>Tx&lt;50</v>
      </c>
      <c r="O89" s="89"/>
      <c r="P89" s="94">
        <f>IF($O$68&lt;&gt;44,"Erreur",IF(AND(M5&gt;0,M13&gt;0,M38&gt;0,M61&gt;0),($P$5+$P$13+$P$38+$P$61),"N.E."))</f>
        <v>14.444444444444443</v>
      </c>
      <c r="Q89" s="90"/>
    </row>
    <row r="90" spans="2:21" ht="27.95" customHeight="1" thickBot="1" x14ac:dyDescent="0.3">
      <c r="D90" s="12"/>
      <c r="F90" s="43"/>
      <c r="G90" s="43"/>
      <c r="H90" s="44"/>
      <c r="I90" s="30"/>
      <c r="M90" s="91"/>
      <c r="N90" s="92"/>
      <c r="O90" s="91"/>
      <c r="P90" s="95"/>
      <c r="Q90" s="90"/>
    </row>
    <row r="91" spans="2:21" ht="24" hidden="1" customHeight="1" thickBot="1" x14ac:dyDescent="0.3">
      <c r="B91" s="13"/>
      <c r="C91" s="14"/>
      <c r="D91" s="15" t="s">
        <v>171</v>
      </c>
      <c r="E91" s="16"/>
      <c r="F91" s="145"/>
      <c r="G91" s="145"/>
      <c r="H91" s="149" t="s">
        <v>4</v>
      </c>
      <c r="I91" s="149"/>
    </row>
    <row r="92" spans="2:21" ht="24" hidden="1" customHeight="1" thickBot="1" x14ac:dyDescent="0.3">
      <c r="B92" s="13"/>
      <c r="C92" s="14"/>
      <c r="D92" s="17" t="s">
        <v>5</v>
      </c>
      <c r="E92" s="11"/>
      <c r="F92" s="146">
        <f>F91*12</f>
        <v>0</v>
      </c>
      <c r="G92" s="146"/>
      <c r="H92" s="144" t="s">
        <v>8</v>
      </c>
      <c r="I92" s="144"/>
    </row>
    <row r="93" spans="2:21" hidden="1" x14ac:dyDescent="0.25">
      <c r="B93" s="141" t="s">
        <v>6</v>
      </c>
      <c r="C93" s="141"/>
      <c r="D93" s="141"/>
      <c r="E93" s="141"/>
      <c r="F93" s="141"/>
      <c r="G93" s="141"/>
      <c r="H93" s="141"/>
      <c r="I93" s="141"/>
    </row>
  </sheetData>
  <mergeCells count="67">
    <mergeCell ref="E3:I3"/>
    <mergeCell ref="C19:C20"/>
    <mergeCell ref="B19:B20"/>
    <mergeCell ref="B14:I14"/>
    <mergeCell ref="B93:I93"/>
    <mergeCell ref="H89:I89"/>
    <mergeCell ref="H92:I92"/>
    <mergeCell ref="F91:G91"/>
    <mergeCell ref="F92:G92"/>
    <mergeCell ref="F89:G89"/>
    <mergeCell ref="H91:I91"/>
    <mergeCell ref="C21:C23"/>
    <mergeCell ref="B24:I24"/>
    <mergeCell ref="B25:B26"/>
    <mergeCell ref="C25:C26"/>
    <mergeCell ref="B27:B28"/>
    <mergeCell ref="E74:I74"/>
    <mergeCell ref="E1:G1"/>
    <mergeCell ref="H1:L1"/>
    <mergeCell ref="E69:I69"/>
    <mergeCell ref="E70:I70"/>
    <mergeCell ref="E72:I72"/>
    <mergeCell ref="B2:L2"/>
    <mergeCell ref="B1:D1"/>
    <mergeCell ref="B6:I6"/>
    <mergeCell ref="B18:I18"/>
    <mergeCell ref="E73:I73"/>
    <mergeCell ref="B4:C4"/>
    <mergeCell ref="B13:I13"/>
    <mergeCell ref="B5:I5"/>
    <mergeCell ref="B9:I9"/>
    <mergeCell ref="B21:B23"/>
    <mergeCell ref="B39:I39"/>
    <mergeCell ref="B42:I42"/>
    <mergeCell ref="C27:C28"/>
    <mergeCell ref="B31:I31"/>
    <mergeCell ref="B34:I34"/>
    <mergeCell ref="B38:I38"/>
    <mergeCell ref="L19:L20"/>
    <mergeCell ref="L21:L23"/>
    <mergeCell ref="E71:I71"/>
    <mergeCell ref="B61:I61"/>
    <mergeCell ref="B62:I62"/>
    <mergeCell ref="B64:I64"/>
    <mergeCell ref="B49:I49"/>
    <mergeCell ref="B53:I53"/>
    <mergeCell ref="B57:I57"/>
    <mergeCell ref="B44:B45"/>
    <mergeCell ref="C44:C45"/>
    <mergeCell ref="C50:C52"/>
    <mergeCell ref="B50:B52"/>
    <mergeCell ref="C54:C55"/>
    <mergeCell ref="B54:B55"/>
    <mergeCell ref="B46:I46"/>
    <mergeCell ref="E75:I75"/>
    <mergeCell ref="E76:I76"/>
    <mergeCell ref="E77:I77"/>
    <mergeCell ref="E78:I78"/>
    <mergeCell ref="E79:I79"/>
    <mergeCell ref="E85:I85"/>
    <mergeCell ref="E86:I86"/>
    <mergeCell ref="E87:I87"/>
    <mergeCell ref="E80:I80"/>
    <mergeCell ref="E81:I81"/>
    <mergeCell ref="E82:I82"/>
    <mergeCell ref="E83:I83"/>
    <mergeCell ref="E84:I84"/>
  </mergeCells>
  <pageMargins left="0.75" right="0.75" top="1" bottom="1" header="0.5" footer="0.5"/>
  <pageSetup paperSize="9" orientation="portrait" horizontalDpi="4294967292" verticalDpi="4294967292" r:id="rId1"/>
  <ignoredErrors>
    <ignoredError sqref="L18:M18 L24:M24 L31:M31 M34 L42:M42 L46:M46 L49:M49 L53:M53 L57:M57 L64:M64 M9 O7" formula="1"/>
    <ignoredError sqref="E73 E70:E71 E75:E77 E79:E84 E87" formulaRange="1"/>
    <ignoredError sqref="E74" formula="1" formulaRange="1"/>
    <ignoredError sqref="L13" evalError="1"/>
  </ignoredErrors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Unité U21</vt:lpstr>
    </vt:vector>
  </TitlesOfParts>
  <Company>IGEN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</dc:creator>
  <cp:lastModifiedBy>JEROME PAYEN</cp:lastModifiedBy>
  <dcterms:created xsi:type="dcterms:W3CDTF">2015-11-24T16:36:06Z</dcterms:created>
  <dcterms:modified xsi:type="dcterms:W3CDTF">2019-01-25T12:38:59Z</dcterms:modified>
</cp:coreProperties>
</file>